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omments2.xml" ContentType="application/vnd.openxmlformats-officedocument.spreadsheetml.comments+xml"/>
  <Override PartName="/xl/drawings/drawing3.xml" ContentType="application/vnd.openxmlformats-officedocument.drawing+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omments3.xml" ContentType="application/vnd.openxmlformats-officedocument.spreadsheetml.comments+xml"/>
  <Override PartName="/xl/threadedComments/threadedComment2.xml" ContentType="application/vnd.ms-excel.threadedcomments+xml"/>
  <Override PartName="/xl/drawings/drawing4.xml" ContentType="application/vnd.openxmlformats-officedocument.drawing+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omments4.xml" ContentType="application/vnd.openxmlformats-officedocument.spreadsheetml.comments+xml"/>
  <Override PartName="/xl/threadedComments/threadedComment3.xml" ContentType="application/vnd.ms-excel.threadedcomments+xml"/>
  <Override PartName="/xl/comments5.xml" ContentType="application/vnd.openxmlformats-officedocument.spreadsheetml.comments+xml"/>
  <Override PartName="/xl/threadedComments/threadedComment4.xml" ContentType="application/vnd.ms-excel.threadedcomments+xml"/>
  <Override PartName="/xl/comments6.xml" ContentType="application/vnd.openxmlformats-officedocument.spreadsheetml.comments+xml"/>
  <Override PartName="/xl/threadedComments/threadedComment5.xml" ContentType="application/vnd.ms-excel.threadedcomments+xml"/>
  <Override PartName="/xl/drawings/drawing5.xml" ContentType="application/vnd.openxmlformats-officedocument.drawing+xml"/>
  <Override PartName="/xl/ctrlProps/ctrlProp58.xml" ContentType="application/vnd.ms-excel.controlproperties+xml"/>
  <Override PartName="/xl/ctrlProps/ctrlProp59.xml" ContentType="application/vnd.ms-excel.controlproperties+xml"/>
  <Override PartName="/xl/comments7.xml" ContentType="application/vnd.openxmlformats-officedocument.spreadsheetml.comments+xml"/>
  <Override PartName="/xl/threadedComments/threadedComment6.xml" ContentType="application/vnd.ms-excel.threadedcomments+xml"/>
  <Override PartName="/xl/drawings/drawing6.xml" ContentType="application/vnd.openxmlformats-officedocument.drawing+xml"/>
  <Override PartName="/xl/ctrlProps/ctrlProp60.xml" ContentType="application/vnd.ms-excel.controlproperties+xml"/>
  <Override PartName="/xl/ctrlProps/ctrlProp61.xml" ContentType="application/vnd.ms-excel.controlpropertie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threadedComments/threadedComment7.xml" ContentType="application/vnd.ms-excel.threaded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threadedComments/threadedComment8.xml" ContentType="application/vnd.ms-excel.threaded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threadedComments/threadedComment9.xml" ContentType="application/vnd.ms-excel.threaded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updateLinks="never" codeName="ThisWorkbook" defaultThemeVersion="124226"/>
  <mc:AlternateContent xmlns:mc="http://schemas.openxmlformats.org/markup-compatibility/2006">
    <mc:Choice Requires="x15">
      <x15ac:absPath xmlns:x15ac="http://schemas.microsoft.com/office/spreadsheetml/2010/11/ac" url="O:\Felles\EFP\9-skjemaer\budsjettskjema\Utvikling og publisering_gjeldende\Nasjonale (flere søknadstyper)\Publisert\"/>
    </mc:Choice>
  </mc:AlternateContent>
  <xr:revisionPtr revIDLastSave="0" documentId="8_{3738F309-84D8-4DC6-A530-106D41EC40BF}" xr6:coauthVersionLast="47" xr6:coauthVersionMax="47" xr10:uidLastSave="{00000000-0000-0000-0000-000000000000}"/>
  <bookViews>
    <workbookView xWindow="-120" yWindow="-120" windowWidth="38640" windowHeight="21120" tabRatio="921" firstSheet="1" activeTab="1" xr2:uid="{00000000-000D-0000-FFFF-FFFF00000000}"/>
  </bookViews>
  <sheets>
    <sheet name="Forside" sheetId="57" state="hidden" r:id="rId1"/>
    <sheet name="Registrering" sheetId="67" r:id="rId2"/>
    <sheet name="Budsjett" sheetId="30" state="hidden" r:id="rId3"/>
    <sheet name="Budsjett_FL" sheetId="74" state="hidden" r:id="rId4"/>
    <sheet name="Budsjett oppdrag" sheetId="70" state="hidden" r:id="rId5"/>
    <sheet name="Konferansemal" sheetId="64" r:id="rId6"/>
    <sheet name="Leiested" sheetId="52" state="hidden" r:id="rId7"/>
    <sheet name="Prosjektcontroller" sheetId="59" state="hidden" r:id="rId8"/>
    <sheet name="Prosjektcontroller_FL" sheetId="68" state="hidden" r:id="rId9"/>
    <sheet name="Prosjektleder" sheetId="65" state="hidden" r:id="rId10"/>
    <sheet name="Prosjektleder_FL" sheetId="69" state="hidden" r:id="rId11"/>
    <sheet name="Prosjekteier" sheetId="66" state="hidden" r:id="rId12"/>
    <sheet name="Prosjekteier_FL" sheetId="75" state="hidden" r:id="rId13"/>
    <sheet name="Intern budsjett oppdrag" sheetId="71" state="hidden" r:id="rId14"/>
    <sheet name="Tabeller" sheetId="32" state="hidden" r:id="rId15"/>
    <sheet name="NFR-budsjett" sheetId="73" state="hidden" r:id="rId16"/>
    <sheet name="RCN budget" sheetId="46" state="hidden" r:id="rId17"/>
    <sheet name="NFR - Inkl.partnere" sheetId="76" state="hidden" r:id="rId18"/>
    <sheet name="NFR-budsjett_FL" sheetId="82" state="hidden" r:id="rId19"/>
    <sheet name="RCN budget_FL" sheetId="83" state="hidden" r:id="rId20"/>
    <sheet name="NFR - Inkl.partnere_FL" sheetId="84" state="hidden" r:id="rId21"/>
    <sheet name="NFR-budsjett-SFF" sheetId="61" state="hidden" r:id="rId22"/>
    <sheet name="NFR - Inkl. partnere SFF" sheetId="94" state="hidden" r:id="rId23"/>
    <sheet name="SFF-tilleggsfin.eksist." sheetId="80" state="hidden" r:id="rId24"/>
    <sheet name="SFF-tilleggsfin.nye" sheetId="81" state="hidden" r:id="rId25"/>
    <sheet name="Eksternt tilbud oppdrag" sheetId="63" state="hidden" r:id="rId26"/>
    <sheet name="Endringslogg" sheetId="53" state="hidden" r:id="rId27"/>
    <sheet name="NFR - Partner 1" sheetId="77" state="hidden" r:id="rId28"/>
    <sheet name="NFR - Partner 2" sheetId="78" state="hidden" r:id="rId29"/>
    <sheet name="NFR - Partner 3" sheetId="79" state="hidden" r:id="rId30"/>
    <sheet name="NFR - Partner 4" sheetId="85" state="hidden" r:id="rId31"/>
    <sheet name="NFR - Partner 5" sheetId="86" state="hidden" r:id="rId32"/>
    <sheet name="NFR - Partner 6" sheetId="87" state="hidden" r:id="rId33"/>
    <sheet name="NFR - Partner 7" sheetId="88" state="hidden" r:id="rId34"/>
    <sheet name="NFR - Partner 8" sheetId="89" state="hidden" r:id="rId35"/>
    <sheet name="NFR - Partner 9" sheetId="90" state="hidden" r:id="rId36"/>
    <sheet name="NFR - Partner 10" sheetId="91" state="hidden" r:id="rId37"/>
    <sheet name="NFR SFF - Partner 1" sheetId="93" state="hidden" r:id="rId38"/>
    <sheet name="NFR SFF - Partner 2" sheetId="95" state="hidden" r:id="rId39"/>
    <sheet name="NFR SFF - Partner 3" sheetId="96" state="hidden" r:id="rId40"/>
    <sheet name="NFR SFF - Partner 4" sheetId="97" state="hidden" r:id="rId41"/>
    <sheet name="NFR SFF - Partner 5" sheetId="98" state="hidden" r:id="rId42"/>
    <sheet name="NFR SFF - Partner 6" sheetId="99" state="hidden" r:id="rId43"/>
    <sheet name="NFR SFF - Partner 7" sheetId="100" state="hidden" r:id="rId44"/>
    <sheet name="NFR SFF - Partner 8" sheetId="101" state="hidden" r:id="rId45"/>
    <sheet name="NFR SFF - Partner 9" sheetId="102" state="hidden" r:id="rId46"/>
    <sheet name="NFR SFF - Partner 10" sheetId="103" state="hidden" r:id="rId47"/>
  </sheets>
  <externalReferences>
    <externalReference r:id="rId48"/>
    <externalReference r:id="rId49"/>
    <externalReference r:id="rId50"/>
    <externalReference r:id="rId51"/>
  </externalReferences>
  <definedNames>
    <definedName name="_xlnm.Print_Area" localSheetId="2">Budsjett!$B$1:$U$91</definedName>
    <definedName name="_xlnm.Print_Area" localSheetId="3">Budsjett_FL!$B$1:$U$90</definedName>
    <definedName name="_xlnm.Print_Area" localSheetId="25">'Eksternt tilbud oppdrag'!$A$1:$L$18,'Eksternt tilbud oppdrag'!$A$20:$I$47,'Eksternt tilbud oppdrag'!$A$54:$D$72</definedName>
    <definedName name="_xlnm.Print_Area" localSheetId="5">Konferansemal!$B$1:$T$39</definedName>
    <definedName name="_xlnm.Print_Area" localSheetId="6">Leiested!$A$1:$P$64</definedName>
    <definedName name="_xlnm.Print_Area" localSheetId="7">Prosjektcontroller!$B$1:$M$55</definedName>
    <definedName name="_xlnm.Print_Area" localSheetId="8">Prosjektcontroller_FL!$B$1:$M$50</definedName>
    <definedName name="_xlnm.Print_Area" localSheetId="11">Prosjekteier!$B$1:$N$16</definedName>
    <definedName name="_xlnm.Print_Area" localSheetId="12">Prosjekteier_FL!$B$1:$N$18</definedName>
    <definedName name="_xlnm.Print_Area" localSheetId="9">Prosjektleder!$B$1:$N$25</definedName>
    <definedName name="_xlnm.Print_Area" localSheetId="10">Prosjektleder_FL!$B$1:$N$21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4" i="64" l="1"/>
  <c r="BB16" i="64"/>
  <c r="BA16" i="64"/>
  <c r="AZ16" i="64"/>
  <c r="AY16" i="64"/>
  <c r="AX16" i="64"/>
  <c r="AW16" i="64"/>
  <c r="AV16" i="64"/>
  <c r="AU16" i="64"/>
  <c r="AT16" i="64"/>
  <c r="AS16" i="64"/>
  <c r="S16" i="64"/>
  <c r="AG7" i="64"/>
  <c r="AI7" i="64" s="1"/>
  <c r="P7" i="64"/>
  <c r="BC16" i="64" l="1"/>
  <c r="AH7" i="64"/>
  <c r="AL7" i="64" l="1"/>
  <c r="AK7" i="64"/>
  <c r="AJ7" i="64"/>
  <c r="AM7" i="64" l="1"/>
  <c r="AO7" i="64"/>
  <c r="AN7" i="64"/>
  <c r="AP7" i="64" s="1"/>
  <c r="BD7" i="64" l="1"/>
  <c r="BF7" i="64"/>
  <c r="BE7" i="64"/>
  <c r="BH7" i="64"/>
  <c r="BG7" i="64"/>
  <c r="BA7" i="64"/>
  <c r="BL7" i="64" s="1"/>
  <c r="AZ7" i="64"/>
  <c r="BK7" i="64" s="1"/>
  <c r="AY7" i="64"/>
  <c r="BJ7" i="64" s="1"/>
  <c r="AX7" i="64"/>
  <c r="BI7" i="64" s="1"/>
  <c r="AW7" i="64"/>
  <c r="AV7" i="64"/>
  <c r="AQ7" i="64"/>
  <c r="BB7" i="64"/>
  <c r="BM7" i="64" s="1"/>
  <c r="AU7" i="64"/>
  <c r="AT7" i="64"/>
  <c r="AS7" i="64"/>
  <c r="BC7" i="64" l="1"/>
  <c r="Q7" i="64"/>
  <c r="BN7" i="64"/>
  <c r="R7" i="64"/>
  <c r="S7" i="64" l="1"/>
  <c r="T7" i="64" s="1"/>
  <c r="BO7" i="64"/>
  <c r="BB15" i="64" l="1"/>
  <c r="BA15" i="64"/>
  <c r="AZ15" i="64"/>
  <c r="AY15" i="64"/>
  <c r="AX15" i="64"/>
  <c r="AW15" i="64"/>
  <c r="AV15" i="64"/>
  <c r="AU15" i="64"/>
  <c r="AT15" i="64"/>
  <c r="AS15" i="64"/>
  <c r="S15" i="64"/>
  <c r="B40" i="64"/>
  <c r="E40" i="64"/>
  <c r="BC15" i="64" l="1"/>
  <c r="G3" i="64"/>
  <c r="H3" i="64" s="1"/>
  <c r="G17" i="64"/>
  <c r="G20" i="64" s="1"/>
  <c r="H17" i="64"/>
  <c r="H20" i="64" s="1"/>
  <c r="I17" i="64"/>
  <c r="I20" i="64" s="1"/>
  <c r="J17" i="64"/>
  <c r="J20" i="64" s="1"/>
  <c r="G22" i="64"/>
  <c r="G33" i="64" s="1"/>
  <c r="H22" i="64"/>
  <c r="H33" i="64" s="1"/>
  <c r="I22" i="64"/>
  <c r="I33" i="64" s="1"/>
  <c r="J22" i="64"/>
  <c r="J33" i="64" s="1"/>
  <c r="G23" i="64"/>
  <c r="H23" i="64"/>
  <c r="I23" i="64"/>
  <c r="J23" i="64"/>
  <c r="C1" i="64"/>
  <c r="F28" i="64"/>
  <c r="F27" i="64"/>
  <c r="B51" i="67"/>
  <c r="G10" i="64" l="1"/>
  <c r="H10" i="64"/>
  <c r="I3" i="64"/>
  <c r="AG6" i="64"/>
  <c r="L66" i="30"/>
  <c r="L65" i="30"/>
  <c r="L64" i="30"/>
  <c r="L45" i="30"/>
  <c r="L44" i="30"/>
  <c r="L43" i="30"/>
  <c r="AR42" i="30"/>
  <c r="F41" i="30"/>
  <c r="GO55" i="30"/>
  <c r="GN55" i="30"/>
  <c r="GM55" i="30"/>
  <c r="GL55" i="30"/>
  <c r="GK55" i="30"/>
  <c r="GJ55" i="30"/>
  <c r="GI55" i="30"/>
  <c r="GH55" i="30"/>
  <c r="GG55" i="30"/>
  <c r="GF55" i="30"/>
  <c r="GE55" i="30"/>
  <c r="GD55" i="30"/>
  <c r="GC55" i="30"/>
  <c r="GP55" i="30" s="1"/>
  <c r="FX55" i="30"/>
  <c r="FW55" i="30"/>
  <c r="FV55" i="30"/>
  <c r="FU55" i="30"/>
  <c r="FT55" i="30"/>
  <c r="FS55" i="30"/>
  <c r="FR55" i="30"/>
  <c r="FQ55" i="30"/>
  <c r="FP55" i="30"/>
  <c r="FO55" i="30"/>
  <c r="FN55" i="30"/>
  <c r="FM55" i="30"/>
  <c r="FL55" i="30"/>
  <c r="FY55" i="30" s="1"/>
  <c r="FH55" i="30"/>
  <c r="FG55" i="30"/>
  <c r="FF55" i="30"/>
  <c r="FE55" i="30"/>
  <c r="FD55" i="30"/>
  <c r="FC55" i="30"/>
  <c r="FB55" i="30"/>
  <c r="FA55" i="30"/>
  <c r="EZ55" i="30"/>
  <c r="EY55" i="30"/>
  <c r="EX55" i="30"/>
  <c r="EW55" i="30"/>
  <c r="FI55" i="30" s="1"/>
  <c r="EV55" i="30"/>
  <c r="ER55" i="30"/>
  <c r="EQ55" i="30"/>
  <c r="EP55" i="30"/>
  <c r="EO55" i="30"/>
  <c r="EN55" i="30"/>
  <c r="EM55" i="30"/>
  <c r="EL55" i="30"/>
  <c r="EK55" i="30"/>
  <c r="EJ55" i="30"/>
  <c r="EI55" i="30"/>
  <c r="EH55" i="30"/>
  <c r="EG55" i="30"/>
  <c r="ES55" i="30" s="1"/>
  <c r="EF55" i="30"/>
  <c r="EE55" i="30"/>
  <c r="EU55" i="30" s="1"/>
  <c r="FK55" i="30" s="1"/>
  <c r="GB55" i="30" s="1"/>
  <c r="EB55" i="30"/>
  <c r="EA55" i="30"/>
  <c r="DZ55" i="30"/>
  <c r="DY55" i="30"/>
  <c r="DX55" i="30"/>
  <c r="DW55" i="30"/>
  <c r="DV55" i="30"/>
  <c r="DU55" i="30"/>
  <c r="DT55" i="30"/>
  <c r="DS55" i="30"/>
  <c r="DR55" i="30"/>
  <c r="DQ55" i="30"/>
  <c r="DP55" i="30"/>
  <c r="EC55" i="30" s="1"/>
  <c r="DO55" i="30"/>
  <c r="DI55" i="30"/>
  <c r="DH55" i="30"/>
  <c r="DD55" i="30"/>
  <c r="DA55" i="30"/>
  <c r="CX55" i="30"/>
  <c r="BD55" i="30"/>
  <c r="DK55" i="30" s="1"/>
  <c r="BC55" i="30"/>
  <c r="DJ55" i="30" s="1"/>
  <c r="BB55" i="30"/>
  <c r="BA55" i="30"/>
  <c r="AZ55" i="30"/>
  <c r="DG55" i="30" s="1"/>
  <c r="AY55" i="30"/>
  <c r="DF55" i="30" s="1"/>
  <c r="AX55" i="30"/>
  <c r="DE55" i="30" s="1"/>
  <c r="AW55" i="30"/>
  <c r="AV55" i="30"/>
  <c r="DC55" i="30" s="1"/>
  <c r="AU55" i="30"/>
  <c r="DB55" i="30" s="1"/>
  <c r="AT55" i="30"/>
  <c r="AS55" i="30"/>
  <c r="CZ55" i="30" s="1"/>
  <c r="AR55" i="30"/>
  <c r="CY55" i="30" s="1"/>
  <c r="F55" i="30"/>
  <c r="C55" i="30"/>
  <c r="GO54" i="30"/>
  <c r="GN54" i="30"/>
  <c r="GM54" i="30"/>
  <c r="GL54" i="30"/>
  <c r="GK54" i="30"/>
  <c r="GJ54" i="30"/>
  <c r="GI54" i="30"/>
  <c r="GH54" i="30"/>
  <c r="GG54" i="30"/>
  <c r="GF54" i="30"/>
  <c r="GE54" i="30"/>
  <c r="GD54" i="30"/>
  <c r="GC54" i="30"/>
  <c r="FX54" i="30"/>
  <c r="FW54" i="30"/>
  <c r="FV54" i="30"/>
  <c r="FU54" i="30"/>
  <c r="FT54" i="30"/>
  <c r="FS54" i="30"/>
  <c r="FR54" i="30"/>
  <c r="FQ54" i="30"/>
  <c r="FP54" i="30"/>
  <c r="FO54" i="30"/>
  <c r="FN54" i="30"/>
  <c r="FM54" i="30"/>
  <c r="FL54" i="30"/>
  <c r="FH54" i="30"/>
  <c r="FG54" i="30"/>
  <c r="FF54" i="30"/>
  <c r="FE54" i="30"/>
  <c r="FD54" i="30"/>
  <c r="FC54" i="30"/>
  <c r="FB54" i="30"/>
  <c r="FA54" i="30"/>
  <c r="EZ54" i="30"/>
  <c r="EY54" i="30"/>
  <c r="EX54" i="30"/>
  <c r="EW54" i="30"/>
  <c r="EV54" i="30"/>
  <c r="ER54" i="30"/>
  <c r="EQ54" i="30"/>
  <c r="EP54" i="30"/>
  <c r="EO54" i="30"/>
  <c r="EN54" i="30"/>
  <c r="EM54" i="30"/>
  <c r="EL54" i="30"/>
  <c r="EK54" i="30"/>
  <c r="EJ54" i="30"/>
  <c r="EI54" i="30"/>
  <c r="EH54" i="30"/>
  <c r="EG54" i="30"/>
  <c r="EF54" i="30"/>
  <c r="EB54" i="30"/>
  <c r="EA54" i="30"/>
  <c r="DZ54" i="30"/>
  <c r="DY54" i="30"/>
  <c r="DX54" i="30"/>
  <c r="DW54" i="30"/>
  <c r="DV54" i="30"/>
  <c r="DU54" i="30"/>
  <c r="DT54" i="30"/>
  <c r="DS54" i="30"/>
  <c r="DR54" i="30"/>
  <c r="DQ54" i="30"/>
  <c r="DP54" i="30"/>
  <c r="DF54" i="30"/>
  <c r="CX54" i="30"/>
  <c r="DO54" i="30" s="1"/>
  <c r="EE54" i="30" s="1"/>
  <c r="EU54" i="30" s="1"/>
  <c r="FK54" i="30" s="1"/>
  <c r="GB54" i="30" s="1"/>
  <c r="BD54" i="30"/>
  <c r="DK54" i="30" s="1"/>
  <c r="BC54" i="30"/>
  <c r="DJ54" i="30" s="1"/>
  <c r="BB54" i="30"/>
  <c r="DI54" i="30" s="1"/>
  <c r="BA54" i="30"/>
  <c r="DH54" i="30" s="1"/>
  <c r="AZ54" i="30"/>
  <c r="DG54" i="30" s="1"/>
  <c r="AY54" i="30"/>
  <c r="AX54" i="30"/>
  <c r="DE54" i="30" s="1"/>
  <c r="AW54" i="30"/>
  <c r="DD54" i="30" s="1"/>
  <c r="AV54" i="30"/>
  <c r="DC54" i="30" s="1"/>
  <c r="AU54" i="30"/>
  <c r="DB54" i="30" s="1"/>
  <c r="AT54" i="30"/>
  <c r="DA54" i="30" s="1"/>
  <c r="AS54" i="30"/>
  <c r="CZ54" i="30" s="1"/>
  <c r="AR54" i="30"/>
  <c r="CY54" i="30" s="1"/>
  <c r="F54" i="30"/>
  <c r="C54" i="30"/>
  <c r="GO53" i="30"/>
  <c r="GN53" i="30"/>
  <c r="GM53" i="30"/>
  <c r="GL53" i="30"/>
  <c r="GK53" i="30"/>
  <c r="GJ53" i="30"/>
  <c r="GI53" i="30"/>
  <c r="GH53" i="30"/>
  <c r="GG53" i="30"/>
  <c r="GF53" i="30"/>
  <c r="GE53" i="30"/>
  <c r="GD53" i="30"/>
  <c r="GC53" i="30"/>
  <c r="FX53" i="30"/>
  <c r="FW53" i="30"/>
  <c r="FV53" i="30"/>
  <c r="FU53" i="30"/>
  <c r="FT53" i="30"/>
  <c r="FS53" i="30"/>
  <c r="FR53" i="30"/>
  <c r="FQ53" i="30"/>
  <c r="FP53" i="30"/>
  <c r="FO53" i="30"/>
  <c r="FN53" i="30"/>
  <c r="FM53" i="30"/>
  <c r="FL53" i="30"/>
  <c r="FH53" i="30"/>
  <c r="FG53" i="30"/>
  <c r="FF53" i="30"/>
  <c r="FE53" i="30"/>
  <c r="FD53" i="30"/>
  <c r="FC53" i="30"/>
  <c r="FB53" i="30"/>
  <c r="FA53" i="30"/>
  <c r="EZ53" i="30"/>
  <c r="EY53" i="30"/>
  <c r="EX53" i="30"/>
  <c r="EW53" i="30"/>
  <c r="EV53" i="30"/>
  <c r="ER53" i="30"/>
  <c r="EQ53" i="30"/>
  <c r="EP53" i="30"/>
  <c r="EO53" i="30"/>
  <c r="EN53" i="30"/>
  <c r="EM53" i="30"/>
  <c r="EL53" i="30"/>
  <c r="EK53" i="30"/>
  <c r="EJ53" i="30"/>
  <c r="EI53" i="30"/>
  <c r="EH53" i="30"/>
  <c r="EG53" i="30"/>
  <c r="EF53" i="30"/>
  <c r="EB53" i="30"/>
  <c r="EA53" i="30"/>
  <c r="DZ53" i="30"/>
  <c r="DY53" i="30"/>
  <c r="DX53" i="30"/>
  <c r="DW53" i="30"/>
  <c r="DV53" i="30"/>
  <c r="DU53" i="30"/>
  <c r="DT53" i="30"/>
  <c r="DS53" i="30"/>
  <c r="DR53" i="30"/>
  <c r="DQ53" i="30"/>
  <c r="DP53" i="30"/>
  <c r="CX53" i="30"/>
  <c r="DO53" i="30" s="1"/>
  <c r="EE53" i="30" s="1"/>
  <c r="EU53" i="30" s="1"/>
  <c r="FK53" i="30" s="1"/>
  <c r="GB53" i="30" s="1"/>
  <c r="BD53" i="30"/>
  <c r="DK53" i="30" s="1"/>
  <c r="BC53" i="30"/>
  <c r="DJ53" i="30" s="1"/>
  <c r="BB53" i="30"/>
  <c r="DI53" i="30" s="1"/>
  <c r="BA53" i="30"/>
  <c r="DH53" i="30" s="1"/>
  <c r="AZ53" i="30"/>
  <c r="DG53" i="30" s="1"/>
  <c r="AY53" i="30"/>
  <c r="DF53" i="30" s="1"/>
  <c r="AX53" i="30"/>
  <c r="DE53" i="30" s="1"/>
  <c r="AW53" i="30"/>
  <c r="DD53" i="30" s="1"/>
  <c r="AV53" i="30"/>
  <c r="DC53" i="30" s="1"/>
  <c r="AU53" i="30"/>
  <c r="DB53" i="30" s="1"/>
  <c r="AT53" i="30"/>
  <c r="DA53" i="30" s="1"/>
  <c r="AS53" i="30"/>
  <c r="CZ53" i="30" s="1"/>
  <c r="AR53" i="30"/>
  <c r="CY53" i="30" s="1"/>
  <c r="F53" i="30"/>
  <c r="C53" i="30"/>
  <c r="GO52" i="30"/>
  <c r="GN52" i="30"/>
  <c r="GM52" i="30"/>
  <c r="GL52" i="30"/>
  <c r="GK52" i="30"/>
  <c r="GJ52" i="30"/>
  <c r="GI52" i="30"/>
  <c r="GH52" i="30"/>
  <c r="GG52" i="30"/>
  <c r="GF52" i="30"/>
  <c r="GE52" i="30"/>
  <c r="GD52" i="30"/>
  <c r="GC52" i="30"/>
  <c r="FX52" i="30"/>
  <c r="FW52" i="30"/>
  <c r="FV52" i="30"/>
  <c r="FU52" i="30"/>
  <c r="FT52" i="30"/>
  <c r="FS52" i="30"/>
  <c r="FR52" i="30"/>
  <c r="FQ52" i="30"/>
  <c r="FP52" i="30"/>
  <c r="FO52" i="30"/>
  <c r="FN52" i="30"/>
  <c r="FM52" i="30"/>
  <c r="FL52" i="30"/>
  <c r="FH52" i="30"/>
  <c r="FG52" i="30"/>
  <c r="FF52" i="30"/>
  <c r="FE52" i="30"/>
  <c r="FD52" i="30"/>
  <c r="FC52" i="30"/>
  <c r="FB52" i="30"/>
  <c r="FA52" i="30"/>
  <c r="EZ52" i="30"/>
  <c r="EY52" i="30"/>
  <c r="EX52" i="30"/>
  <c r="EW52" i="30"/>
  <c r="EV52" i="30"/>
  <c r="ER52" i="30"/>
  <c r="EQ52" i="30"/>
  <c r="EP52" i="30"/>
  <c r="EO52" i="30"/>
  <c r="EN52" i="30"/>
  <c r="EM52" i="30"/>
  <c r="EL52" i="30"/>
  <c r="EK52" i="30"/>
  <c r="EJ52" i="30"/>
  <c r="EI52" i="30"/>
  <c r="EH52" i="30"/>
  <c r="EG52" i="30"/>
  <c r="EF52" i="30"/>
  <c r="EB52" i="30"/>
  <c r="EA52" i="30"/>
  <c r="DZ52" i="30"/>
  <c r="DY52" i="30"/>
  <c r="DX52" i="30"/>
  <c r="DW52" i="30"/>
  <c r="DV52" i="30"/>
  <c r="DU52" i="30"/>
  <c r="DT52" i="30"/>
  <c r="DS52" i="30"/>
  <c r="DR52" i="30"/>
  <c r="DQ52" i="30"/>
  <c r="DP52" i="30"/>
  <c r="DF52" i="30"/>
  <c r="DE52" i="30"/>
  <c r="CX52" i="30"/>
  <c r="DO52" i="30" s="1"/>
  <c r="EE52" i="30" s="1"/>
  <c r="EU52" i="30" s="1"/>
  <c r="FK52" i="30" s="1"/>
  <c r="GB52" i="30" s="1"/>
  <c r="BD52" i="30"/>
  <c r="DK52" i="30" s="1"/>
  <c r="BC52" i="30"/>
  <c r="DJ52" i="30" s="1"/>
  <c r="BB52" i="30"/>
  <c r="DI52" i="30" s="1"/>
  <c r="BA52" i="30"/>
  <c r="DH52" i="30" s="1"/>
  <c r="AZ52" i="30"/>
  <c r="DG52" i="30" s="1"/>
  <c r="AY52" i="30"/>
  <c r="AX52" i="30"/>
  <c r="AW52" i="30"/>
  <c r="DD52" i="30" s="1"/>
  <c r="AV52" i="30"/>
  <c r="DC52" i="30" s="1"/>
  <c r="AU52" i="30"/>
  <c r="DB52" i="30" s="1"/>
  <c r="AT52" i="30"/>
  <c r="DA52" i="30" s="1"/>
  <c r="AS52" i="30"/>
  <c r="CZ52" i="30" s="1"/>
  <c r="AR52" i="30"/>
  <c r="CY52" i="30" s="1"/>
  <c r="F52" i="30"/>
  <c r="C52" i="30"/>
  <c r="GO51" i="30"/>
  <c r="GN51" i="30"/>
  <c r="GM51" i="30"/>
  <c r="GL51" i="30"/>
  <c r="GK51" i="30"/>
  <c r="GJ51" i="30"/>
  <c r="GI51" i="30"/>
  <c r="GH51" i="30"/>
  <c r="GG51" i="30"/>
  <c r="GF51" i="30"/>
  <c r="GE51" i="30"/>
  <c r="GD51" i="30"/>
  <c r="GC51" i="30"/>
  <c r="FX51" i="30"/>
  <c r="FW51" i="30"/>
  <c r="FV51" i="30"/>
  <c r="FU51" i="30"/>
  <c r="FT51" i="30"/>
  <c r="FS51" i="30"/>
  <c r="FR51" i="30"/>
  <c r="FQ51" i="30"/>
  <c r="FP51" i="30"/>
  <c r="FO51" i="30"/>
  <c r="FN51" i="30"/>
  <c r="FM51" i="30"/>
  <c r="FL51" i="30"/>
  <c r="FH51" i="30"/>
  <c r="FG51" i="30"/>
  <c r="FF51" i="30"/>
  <c r="FE51" i="30"/>
  <c r="FD51" i="30"/>
  <c r="FC51" i="30"/>
  <c r="FB51" i="30"/>
  <c r="FA51" i="30"/>
  <c r="EZ51" i="30"/>
  <c r="EY51" i="30"/>
  <c r="EX51" i="30"/>
  <c r="EW51" i="30"/>
  <c r="EV51" i="30"/>
  <c r="ER51" i="30"/>
  <c r="EQ51" i="30"/>
  <c r="EP51" i="30"/>
  <c r="EO51" i="30"/>
  <c r="EN51" i="30"/>
  <c r="EM51" i="30"/>
  <c r="EL51" i="30"/>
  <c r="EK51" i="30"/>
  <c r="EJ51" i="30"/>
  <c r="EI51" i="30"/>
  <c r="EH51" i="30"/>
  <c r="EG51" i="30"/>
  <c r="EF51" i="30"/>
  <c r="EB51" i="30"/>
  <c r="EA51" i="30"/>
  <c r="DZ51" i="30"/>
  <c r="DY51" i="30"/>
  <c r="DX51" i="30"/>
  <c r="DW51" i="30"/>
  <c r="DV51" i="30"/>
  <c r="DU51" i="30"/>
  <c r="DT51" i="30"/>
  <c r="DS51" i="30"/>
  <c r="DR51" i="30"/>
  <c r="DQ51" i="30"/>
  <c r="DP51" i="30"/>
  <c r="CX51" i="30"/>
  <c r="DO51" i="30" s="1"/>
  <c r="EE51" i="30" s="1"/>
  <c r="EU51" i="30" s="1"/>
  <c r="FK51" i="30" s="1"/>
  <c r="GB51" i="30" s="1"/>
  <c r="BD51" i="30"/>
  <c r="DK51" i="30" s="1"/>
  <c r="BC51" i="30"/>
  <c r="DJ51" i="30" s="1"/>
  <c r="BB51" i="30"/>
  <c r="DI51" i="30" s="1"/>
  <c r="BA51" i="30"/>
  <c r="DH51" i="30" s="1"/>
  <c r="AZ51" i="30"/>
  <c r="DG51" i="30" s="1"/>
  <c r="AY51" i="30"/>
  <c r="DF51" i="30" s="1"/>
  <c r="AX51" i="30"/>
  <c r="DE51" i="30" s="1"/>
  <c r="AW51" i="30"/>
  <c r="DD51" i="30" s="1"/>
  <c r="AV51" i="30"/>
  <c r="DC51" i="30" s="1"/>
  <c r="AU51" i="30"/>
  <c r="DB51" i="30" s="1"/>
  <c r="AT51" i="30"/>
  <c r="DA51" i="30" s="1"/>
  <c r="AS51" i="30"/>
  <c r="CZ51" i="30" s="1"/>
  <c r="AR51" i="30"/>
  <c r="CY51" i="30" s="1"/>
  <c r="F51" i="30"/>
  <c r="C51" i="30"/>
  <c r="GO50" i="30"/>
  <c r="GN50" i="30"/>
  <c r="GM50" i="30"/>
  <c r="GL50" i="30"/>
  <c r="GK50" i="30"/>
  <c r="GJ50" i="30"/>
  <c r="GI50" i="30"/>
  <c r="GH50" i="30"/>
  <c r="GG50" i="30"/>
  <c r="GF50" i="30"/>
  <c r="GE50" i="30"/>
  <c r="GD50" i="30"/>
  <c r="GC50" i="30"/>
  <c r="FX50" i="30"/>
  <c r="FW50" i="30"/>
  <c r="FV50" i="30"/>
  <c r="FU50" i="30"/>
  <c r="FT50" i="30"/>
  <c r="FS50" i="30"/>
  <c r="FR50" i="30"/>
  <c r="FQ50" i="30"/>
  <c r="FP50" i="30"/>
  <c r="FO50" i="30"/>
  <c r="FN50" i="30"/>
  <c r="FM50" i="30"/>
  <c r="FL50" i="30"/>
  <c r="FH50" i="30"/>
  <c r="FG50" i="30"/>
  <c r="FF50" i="30"/>
  <c r="FE50" i="30"/>
  <c r="FD50" i="30"/>
  <c r="FC50" i="30"/>
  <c r="FB50" i="30"/>
  <c r="FA50" i="30"/>
  <c r="EZ50" i="30"/>
  <c r="EY50" i="30"/>
  <c r="EX50" i="30"/>
  <c r="EW50" i="30"/>
  <c r="EV50" i="30"/>
  <c r="ER50" i="30"/>
  <c r="EQ50" i="30"/>
  <c r="EP50" i="30"/>
  <c r="EO50" i="30"/>
  <c r="EN50" i="30"/>
  <c r="EM50" i="30"/>
  <c r="EL50" i="30"/>
  <c r="EK50" i="30"/>
  <c r="EJ50" i="30"/>
  <c r="EI50" i="30"/>
  <c r="EH50" i="30"/>
  <c r="EG50" i="30"/>
  <c r="EF50" i="30"/>
  <c r="EB50" i="30"/>
  <c r="EA50" i="30"/>
  <c r="DZ50" i="30"/>
  <c r="DY50" i="30"/>
  <c r="DX50" i="30"/>
  <c r="DW50" i="30"/>
  <c r="DV50" i="30"/>
  <c r="DU50" i="30"/>
  <c r="DT50" i="30"/>
  <c r="DS50" i="30"/>
  <c r="DR50" i="30"/>
  <c r="DQ50" i="30"/>
  <c r="DP50" i="30"/>
  <c r="CX50" i="30"/>
  <c r="DO50" i="30" s="1"/>
  <c r="EE50" i="30" s="1"/>
  <c r="EU50" i="30" s="1"/>
  <c r="FK50" i="30" s="1"/>
  <c r="GB50" i="30" s="1"/>
  <c r="BD50" i="30"/>
  <c r="DK50" i="30" s="1"/>
  <c r="BC50" i="30"/>
  <c r="DJ50" i="30" s="1"/>
  <c r="BB50" i="30"/>
  <c r="DI50" i="30" s="1"/>
  <c r="BA50" i="30"/>
  <c r="DH50" i="30" s="1"/>
  <c r="AZ50" i="30"/>
  <c r="DG50" i="30" s="1"/>
  <c r="AY50" i="30"/>
  <c r="DF50" i="30" s="1"/>
  <c r="AX50" i="30"/>
  <c r="DE50" i="30" s="1"/>
  <c r="AW50" i="30"/>
  <c r="DD50" i="30" s="1"/>
  <c r="AV50" i="30"/>
  <c r="DC50" i="30" s="1"/>
  <c r="AU50" i="30"/>
  <c r="DB50" i="30" s="1"/>
  <c r="AT50" i="30"/>
  <c r="DA50" i="30" s="1"/>
  <c r="AS50" i="30"/>
  <c r="CZ50" i="30" s="1"/>
  <c r="AR50" i="30"/>
  <c r="F50" i="30"/>
  <c r="C50" i="30"/>
  <c r="GO49" i="30"/>
  <c r="GN49" i="30"/>
  <c r="GM49" i="30"/>
  <c r="GL49" i="30"/>
  <c r="GK49" i="30"/>
  <c r="GJ49" i="30"/>
  <c r="GI49" i="30"/>
  <c r="GH49" i="30"/>
  <c r="GG49" i="30"/>
  <c r="GF49" i="30"/>
  <c r="GE49" i="30"/>
  <c r="GD49" i="30"/>
  <c r="GC49" i="30"/>
  <c r="FX49" i="30"/>
  <c r="FW49" i="30"/>
  <c r="FV49" i="30"/>
  <c r="FU49" i="30"/>
  <c r="FT49" i="30"/>
  <c r="FS49" i="30"/>
  <c r="FR49" i="30"/>
  <c r="FQ49" i="30"/>
  <c r="FP49" i="30"/>
  <c r="FO49" i="30"/>
  <c r="FN49" i="30"/>
  <c r="FM49" i="30"/>
  <c r="FL49" i="30"/>
  <c r="FH49" i="30"/>
  <c r="FG49" i="30"/>
  <c r="FF49" i="30"/>
  <c r="FE49" i="30"/>
  <c r="FD49" i="30"/>
  <c r="FC49" i="30"/>
  <c r="FB49" i="30"/>
  <c r="FA49" i="30"/>
  <c r="EZ49" i="30"/>
  <c r="EY49" i="30"/>
  <c r="EX49" i="30"/>
  <c r="EW49" i="30"/>
  <c r="EV49" i="30"/>
  <c r="ER49" i="30"/>
  <c r="EN49" i="30"/>
  <c r="EM49" i="30"/>
  <c r="EL49" i="30"/>
  <c r="EJ49" i="30"/>
  <c r="EF49" i="30"/>
  <c r="EB49" i="30"/>
  <c r="EA49" i="30"/>
  <c r="DZ49" i="30"/>
  <c r="DY49" i="30"/>
  <c r="DX49" i="30"/>
  <c r="DW49" i="30"/>
  <c r="DV49" i="30"/>
  <c r="DU49" i="30"/>
  <c r="DT49" i="30"/>
  <c r="DS49" i="30"/>
  <c r="DR49" i="30"/>
  <c r="DQ49" i="30"/>
  <c r="DP49" i="30"/>
  <c r="CX49" i="30"/>
  <c r="DO49" i="30" s="1"/>
  <c r="EE49" i="30" s="1"/>
  <c r="EU49" i="30" s="1"/>
  <c r="FK49" i="30" s="1"/>
  <c r="GB49" i="30" s="1"/>
  <c r="BD49" i="30"/>
  <c r="DK49" i="30" s="1"/>
  <c r="BC49" i="30"/>
  <c r="DJ49" i="30" s="1"/>
  <c r="EQ49" i="30" s="1"/>
  <c r="BB49" i="30"/>
  <c r="DI49" i="30" s="1"/>
  <c r="EP49" i="30" s="1"/>
  <c r="BA49" i="30"/>
  <c r="DH49" i="30" s="1"/>
  <c r="EO49" i="30" s="1"/>
  <c r="AZ49" i="30"/>
  <c r="DG49" i="30" s="1"/>
  <c r="AY49" i="30"/>
  <c r="DF49" i="30" s="1"/>
  <c r="AX49" i="30"/>
  <c r="DE49" i="30" s="1"/>
  <c r="AW49" i="30"/>
  <c r="DD49" i="30" s="1"/>
  <c r="EK49" i="30" s="1"/>
  <c r="AV49" i="30"/>
  <c r="DC49" i="30" s="1"/>
  <c r="AU49" i="30"/>
  <c r="DB49" i="30" s="1"/>
  <c r="EI49" i="30" s="1"/>
  <c r="AT49" i="30"/>
  <c r="DA49" i="30" s="1"/>
  <c r="EH49" i="30" s="1"/>
  <c r="AS49" i="30"/>
  <c r="CZ49" i="30" s="1"/>
  <c r="EG49" i="30" s="1"/>
  <c r="AR49" i="30"/>
  <c r="CY49" i="30" s="1"/>
  <c r="F49" i="30"/>
  <c r="C49" i="30"/>
  <c r="GO48" i="30"/>
  <c r="GN48" i="30"/>
  <c r="GM48" i="30"/>
  <c r="GL48" i="30"/>
  <c r="GK48" i="30"/>
  <c r="GJ48" i="30"/>
  <c r="GI48" i="30"/>
  <c r="GH48" i="30"/>
  <c r="GG48" i="30"/>
  <c r="GF48" i="30"/>
  <c r="GE48" i="30"/>
  <c r="GD48" i="30"/>
  <c r="GC48" i="30"/>
  <c r="FX48" i="30"/>
  <c r="FW48" i="30"/>
  <c r="FV48" i="30"/>
  <c r="FU48" i="30"/>
  <c r="FT48" i="30"/>
  <c r="FS48" i="30"/>
  <c r="FR48" i="30"/>
  <c r="FQ48" i="30"/>
  <c r="FP48" i="30"/>
  <c r="FO48" i="30"/>
  <c r="FN48" i="30"/>
  <c r="FM48" i="30"/>
  <c r="FL48" i="30"/>
  <c r="FH48" i="30"/>
  <c r="FB48" i="30"/>
  <c r="EX48" i="30"/>
  <c r="EV48" i="30"/>
  <c r="ER48" i="30"/>
  <c r="EQ48" i="30"/>
  <c r="EP48" i="30"/>
  <c r="EO48" i="30"/>
  <c r="EN48" i="30"/>
  <c r="EM48" i="30"/>
  <c r="EL48" i="30"/>
  <c r="EK48" i="30"/>
  <c r="EJ48" i="30"/>
  <c r="EI48" i="30"/>
  <c r="EH48" i="30"/>
  <c r="EG48" i="30"/>
  <c r="EF48" i="30"/>
  <c r="EB48" i="30"/>
  <c r="EA48" i="30"/>
  <c r="DZ48" i="30"/>
  <c r="DY48" i="30"/>
  <c r="DX48" i="30"/>
  <c r="DW48" i="30"/>
  <c r="DV48" i="30"/>
  <c r="DU48" i="30"/>
  <c r="DT48" i="30"/>
  <c r="DS48" i="30"/>
  <c r="DR48" i="30"/>
  <c r="DQ48" i="30"/>
  <c r="DP48" i="30"/>
  <c r="CX48" i="30"/>
  <c r="DO48" i="30" s="1"/>
  <c r="EE48" i="30" s="1"/>
  <c r="EU48" i="30" s="1"/>
  <c r="FK48" i="30" s="1"/>
  <c r="GB48" i="30" s="1"/>
  <c r="BD48" i="30"/>
  <c r="DK48" i="30" s="1"/>
  <c r="BC48" i="30"/>
  <c r="DJ48" i="30" s="1"/>
  <c r="FG48" i="30" s="1"/>
  <c r="BB48" i="30"/>
  <c r="DI48" i="30" s="1"/>
  <c r="FF48" i="30" s="1"/>
  <c r="BA48" i="30"/>
  <c r="DH48" i="30" s="1"/>
  <c r="FE48" i="30" s="1"/>
  <c r="AZ48" i="30"/>
  <c r="DG48" i="30" s="1"/>
  <c r="FD48" i="30" s="1"/>
  <c r="AY48" i="30"/>
  <c r="DF48" i="30" s="1"/>
  <c r="FC48" i="30" s="1"/>
  <c r="AX48" i="30"/>
  <c r="DE48" i="30" s="1"/>
  <c r="AW48" i="30"/>
  <c r="DD48" i="30" s="1"/>
  <c r="FA48" i="30" s="1"/>
  <c r="AV48" i="30"/>
  <c r="DC48" i="30" s="1"/>
  <c r="EZ48" i="30" s="1"/>
  <c r="AU48" i="30"/>
  <c r="DB48" i="30" s="1"/>
  <c r="EY48" i="30" s="1"/>
  <c r="AT48" i="30"/>
  <c r="DA48" i="30" s="1"/>
  <c r="AS48" i="30"/>
  <c r="CZ48" i="30" s="1"/>
  <c r="EW48" i="30" s="1"/>
  <c r="AR48" i="30"/>
  <c r="CY48" i="30" s="1"/>
  <c r="F48" i="30"/>
  <c r="C48" i="30"/>
  <c r="GO47" i="30"/>
  <c r="GN47" i="30"/>
  <c r="GM47" i="30"/>
  <c r="GL47" i="30"/>
  <c r="GK47" i="30"/>
  <c r="GJ47" i="30"/>
  <c r="GI47" i="30"/>
  <c r="GH47" i="30"/>
  <c r="GG47" i="30"/>
  <c r="GF47" i="30"/>
  <c r="GE47" i="30"/>
  <c r="GD47" i="30"/>
  <c r="GC47" i="30"/>
  <c r="FX47" i="30"/>
  <c r="FW47" i="30"/>
  <c r="FV47" i="30"/>
  <c r="FU47" i="30"/>
  <c r="FT47" i="30"/>
  <c r="FS47" i="30"/>
  <c r="FR47" i="30"/>
  <c r="FQ47" i="30"/>
  <c r="FP47" i="30"/>
  <c r="FO47" i="30"/>
  <c r="FN47" i="30"/>
  <c r="FM47" i="30"/>
  <c r="FL47" i="30"/>
  <c r="FH47" i="30"/>
  <c r="FG47" i="30"/>
  <c r="FF47" i="30"/>
  <c r="FE47" i="30"/>
  <c r="EY47" i="30"/>
  <c r="EX47" i="30"/>
  <c r="EW47" i="30"/>
  <c r="EV47" i="30"/>
  <c r="ER47" i="30"/>
  <c r="EQ47" i="30"/>
  <c r="EP47" i="30"/>
  <c r="EO47" i="30"/>
  <c r="EN47" i="30"/>
  <c r="EM47" i="30"/>
  <c r="EL47" i="30"/>
  <c r="EK47" i="30"/>
  <c r="EJ47" i="30"/>
  <c r="EI47" i="30"/>
  <c r="EH47" i="30"/>
  <c r="EG47" i="30"/>
  <c r="EF47" i="30"/>
  <c r="EB47" i="30"/>
  <c r="EA47" i="30"/>
  <c r="DZ47" i="30"/>
  <c r="DY47" i="30"/>
  <c r="DX47" i="30"/>
  <c r="DW47" i="30"/>
  <c r="DV47" i="30"/>
  <c r="DU47" i="30"/>
  <c r="DT47" i="30"/>
  <c r="DS47" i="30"/>
  <c r="DR47" i="30"/>
  <c r="DQ47" i="30"/>
  <c r="DP47" i="30"/>
  <c r="CX47" i="30"/>
  <c r="DO47" i="30" s="1"/>
  <c r="EE47" i="30" s="1"/>
  <c r="EU47" i="30" s="1"/>
  <c r="FK47" i="30" s="1"/>
  <c r="GB47" i="30" s="1"/>
  <c r="BD47" i="30"/>
  <c r="DK47" i="30" s="1"/>
  <c r="BC47" i="30"/>
  <c r="DJ47" i="30" s="1"/>
  <c r="BB47" i="30"/>
  <c r="DI47" i="30" s="1"/>
  <c r="BA47" i="30"/>
  <c r="DH47" i="30" s="1"/>
  <c r="AZ47" i="30"/>
  <c r="DG47" i="30" s="1"/>
  <c r="FD47" i="30" s="1"/>
  <c r="AY47" i="30"/>
  <c r="DF47" i="30" s="1"/>
  <c r="FC47" i="30" s="1"/>
  <c r="AX47" i="30"/>
  <c r="DE47" i="30" s="1"/>
  <c r="FB47" i="30" s="1"/>
  <c r="AW47" i="30"/>
  <c r="DD47" i="30" s="1"/>
  <c r="FA47" i="30" s="1"/>
  <c r="AV47" i="30"/>
  <c r="DC47" i="30" s="1"/>
  <c r="EZ47" i="30" s="1"/>
  <c r="AU47" i="30"/>
  <c r="DB47" i="30" s="1"/>
  <c r="AT47" i="30"/>
  <c r="DA47" i="30" s="1"/>
  <c r="AS47" i="30"/>
  <c r="CZ47" i="30" s="1"/>
  <c r="AR47" i="30"/>
  <c r="CY47" i="30" s="1"/>
  <c r="F47" i="30"/>
  <c r="C47" i="30"/>
  <c r="GO46" i="30"/>
  <c r="GN46" i="30"/>
  <c r="GM46" i="30"/>
  <c r="GL46" i="30"/>
  <c r="GK46" i="30"/>
  <c r="GJ46" i="30"/>
  <c r="GI46" i="30"/>
  <c r="GH46" i="30"/>
  <c r="GG46" i="30"/>
  <c r="GF46" i="30"/>
  <c r="GE46" i="30"/>
  <c r="GD46" i="30"/>
  <c r="GC46" i="30"/>
  <c r="FX46" i="30"/>
  <c r="FW46" i="30"/>
  <c r="FV46" i="30"/>
  <c r="FU46" i="30"/>
  <c r="FT46" i="30"/>
  <c r="FS46" i="30"/>
  <c r="FR46" i="30"/>
  <c r="FQ46" i="30"/>
  <c r="FP46" i="30"/>
  <c r="FO46" i="30"/>
  <c r="FN46" i="30"/>
  <c r="FM46" i="30"/>
  <c r="FL46" i="30"/>
  <c r="FH46" i="30"/>
  <c r="FE46" i="30"/>
  <c r="FD46" i="30"/>
  <c r="FC46" i="30"/>
  <c r="FB46" i="30"/>
  <c r="EV46" i="30"/>
  <c r="ER46" i="30"/>
  <c r="EQ46" i="30"/>
  <c r="EP46" i="30"/>
  <c r="EO46" i="30"/>
  <c r="EN46" i="30"/>
  <c r="EM46" i="30"/>
  <c r="EL46" i="30"/>
  <c r="EK46" i="30"/>
  <c r="EJ46" i="30"/>
  <c r="EI46" i="30"/>
  <c r="EH46" i="30"/>
  <c r="EG46" i="30"/>
  <c r="EF46" i="30"/>
  <c r="EB46" i="30"/>
  <c r="EA46" i="30"/>
  <c r="DZ46" i="30"/>
  <c r="DY46" i="30"/>
  <c r="DX46" i="30"/>
  <c r="DW46" i="30"/>
  <c r="DV46" i="30"/>
  <c r="DU46" i="30"/>
  <c r="DT46" i="30"/>
  <c r="DS46" i="30"/>
  <c r="DR46" i="30"/>
  <c r="DQ46" i="30"/>
  <c r="DP46" i="30"/>
  <c r="CX46" i="30"/>
  <c r="DO46" i="30" s="1"/>
  <c r="EE46" i="30" s="1"/>
  <c r="EU46" i="30" s="1"/>
  <c r="FK46" i="30" s="1"/>
  <c r="GB46" i="30" s="1"/>
  <c r="BD46" i="30"/>
  <c r="DK46" i="30" s="1"/>
  <c r="BC46" i="30"/>
  <c r="DJ46" i="30" s="1"/>
  <c r="FG46" i="30" s="1"/>
  <c r="BB46" i="30"/>
  <c r="DI46" i="30" s="1"/>
  <c r="FF46" i="30" s="1"/>
  <c r="BA46" i="30"/>
  <c r="DH46" i="30" s="1"/>
  <c r="AZ46" i="30"/>
  <c r="DG46" i="30" s="1"/>
  <c r="AY46" i="30"/>
  <c r="DF46" i="30" s="1"/>
  <c r="AX46" i="30"/>
  <c r="DE46" i="30" s="1"/>
  <c r="AW46" i="30"/>
  <c r="DD46" i="30" s="1"/>
  <c r="FA46" i="30" s="1"/>
  <c r="AV46" i="30"/>
  <c r="DC46" i="30" s="1"/>
  <c r="EZ46" i="30" s="1"/>
  <c r="AU46" i="30"/>
  <c r="DB46" i="30" s="1"/>
  <c r="EY46" i="30" s="1"/>
  <c r="AT46" i="30"/>
  <c r="DA46" i="30" s="1"/>
  <c r="EX46" i="30" s="1"/>
  <c r="AS46" i="30"/>
  <c r="CZ46" i="30" s="1"/>
  <c r="EW46" i="30" s="1"/>
  <c r="AR46" i="30"/>
  <c r="CY46" i="30" s="1"/>
  <c r="F46" i="30"/>
  <c r="C46" i="30"/>
  <c r="GO45" i="30"/>
  <c r="GN45" i="30"/>
  <c r="GM45" i="30"/>
  <c r="GL45" i="30"/>
  <c r="GK45" i="30"/>
  <c r="GJ45" i="30"/>
  <c r="GI45" i="30"/>
  <c r="GH45" i="30"/>
  <c r="GG45" i="30"/>
  <c r="GF45" i="30"/>
  <c r="GE45" i="30"/>
  <c r="GD45" i="30"/>
  <c r="GC45" i="30"/>
  <c r="FX45" i="30"/>
  <c r="FW45" i="30"/>
  <c r="FV45" i="30"/>
  <c r="FU45" i="30"/>
  <c r="FT45" i="30"/>
  <c r="FS45" i="30"/>
  <c r="FR45" i="30"/>
  <c r="FQ45" i="30"/>
  <c r="FP45" i="30"/>
  <c r="FO45" i="30"/>
  <c r="FN45" i="30"/>
  <c r="FM45" i="30"/>
  <c r="FL45" i="30"/>
  <c r="FH45" i="30"/>
  <c r="FG45" i="30"/>
  <c r="FF45" i="30"/>
  <c r="FE45" i="30"/>
  <c r="FD45" i="30"/>
  <c r="FC45" i="30"/>
  <c r="FB45" i="30"/>
  <c r="FA45" i="30"/>
  <c r="EZ45" i="30"/>
  <c r="EY45" i="30"/>
  <c r="EX45" i="30"/>
  <c r="EW45" i="30"/>
  <c r="ER45" i="30"/>
  <c r="EQ45" i="30"/>
  <c r="EP45" i="30"/>
  <c r="EO45" i="30"/>
  <c r="EN45" i="30"/>
  <c r="EM45" i="30"/>
  <c r="EL45" i="30"/>
  <c r="EK45" i="30"/>
  <c r="EJ45" i="30"/>
  <c r="EI45" i="30"/>
  <c r="EH45" i="30"/>
  <c r="EG45" i="30"/>
  <c r="EF45" i="30"/>
  <c r="EB45" i="30"/>
  <c r="EA45" i="30"/>
  <c r="DZ45" i="30"/>
  <c r="DY45" i="30"/>
  <c r="DX45" i="30"/>
  <c r="DW45" i="30"/>
  <c r="DV45" i="30"/>
  <c r="DU45" i="30"/>
  <c r="DT45" i="30"/>
  <c r="DS45" i="30"/>
  <c r="DR45" i="30"/>
  <c r="DQ45" i="30"/>
  <c r="DP45" i="30"/>
  <c r="CX45" i="30"/>
  <c r="DO45" i="30" s="1"/>
  <c r="EE45" i="30" s="1"/>
  <c r="EU45" i="30" s="1"/>
  <c r="FK45" i="30" s="1"/>
  <c r="GB45" i="30" s="1"/>
  <c r="BD45" i="30"/>
  <c r="DK45" i="30" s="1"/>
  <c r="BC45" i="30"/>
  <c r="DJ45" i="30" s="1"/>
  <c r="BB45" i="30"/>
  <c r="DI45" i="30" s="1"/>
  <c r="BA45" i="30"/>
  <c r="DH45" i="30" s="1"/>
  <c r="AZ45" i="30"/>
  <c r="DG45" i="30" s="1"/>
  <c r="AY45" i="30"/>
  <c r="DF45" i="30" s="1"/>
  <c r="AX45" i="30"/>
  <c r="DE45" i="30" s="1"/>
  <c r="AW45" i="30"/>
  <c r="DD45" i="30" s="1"/>
  <c r="AV45" i="30"/>
  <c r="DC45" i="30" s="1"/>
  <c r="AU45" i="30"/>
  <c r="DB45" i="30" s="1"/>
  <c r="AT45" i="30"/>
  <c r="DA45" i="30" s="1"/>
  <c r="AS45" i="30"/>
  <c r="CZ45" i="30" s="1"/>
  <c r="AR45" i="30"/>
  <c r="F45" i="30"/>
  <c r="C45" i="30"/>
  <c r="GO44" i="30"/>
  <c r="GN44" i="30"/>
  <c r="GM44" i="30"/>
  <c r="GL44" i="30"/>
  <c r="GK44" i="30"/>
  <c r="GJ44" i="30"/>
  <c r="GI44" i="30"/>
  <c r="GH44" i="30"/>
  <c r="GG44" i="30"/>
  <c r="GF44" i="30"/>
  <c r="GE44" i="30"/>
  <c r="GD44" i="30"/>
  <c r="GC44" i="30"/>
  <c r="FX44" i="30"/>
  <c r="FW44" i="30"/>
  <c r="FV44" i="30"/>
  <c r="FU44" i="30"/>
  <c r="FT44" i="30"/>
  <c r="FS44" i="30"/>
  <c r="FR44" i="30"/>
  <c r="FQ44" i="30"/>
  <c r="FP44" i="30"/>
  <c r="FO44" i="30"/>
  <c r="FN44" i="30"/>
  <c r="FM44" i="30"/>
  <c r="FL44" i="30"/>
  <c r="FH44" i="30"/>
  <c r="FC44" i="30"/>
  <c r="FB44" i="30"/>
  <c r="EY44" i="30"/>
  <c r="EX44" i="30"/>
  <c r="EW44" i="30"/>
  <c r="EV44" i="30"/>
  <c r="ER44" i="30"/>
  <c r="EQ44" i="30"/>
  <c r="EP44" i="30"/>
  <c r="EO44" i="30"/>
  <c r="EN44" i="30"/>
  <c r="EM44" i="30"/>
  <c r="EL44" i="30"/>
  <c r="EK44" i="30"/>
  <c r="EJ44" i="30"/>
  <c r="EI44" i="30"/>
  <c r="EH44" i="30"/>
  <c r="EG44" i="30"/>
  <c r="EF44" i="30"/>
  <c r="EB44" i="30"/>
  <c r="EA44" i="30"/>
  <c r="DZ44" i="30"/>
  <c r="DY44" i="30"/>
  <c r="DX44" i="30"/>
  <c r="DW44" i="30"/>
  <c r="DV44" i="30"/>
  <c r="DU44" i="30"/>
  <c r="DT44" i="30"/>
  <c r="DS44" i="30"/>
  <c r="DR44" i="30"/>
  <c r="DQ44" i="30"/>
  <c r="DP44" i="30"/>
  <c r="CX44" i="30"/>
  <c r="DO44" i="30" s="1"/>
  <c r="EE44" i="30" s="1"/>
  <c r="EU44" i="30" s="1"/>
  <c r="FK44" i="30" s="1"/>
  <c r="GB44" i="30" s="1"/>
  <c r="BD44" i="30"/>
  <c r="DK44" i="30" s="1"/>
  <c r="BC44" i="30"/>
  <c r="DJ44" i="30" s="1"/>
  <c r="FG44" i="30" s="1"/>
  <c r="BB44" i="30"/>
  <c r="DI44" i="30" s="1"/>
  <c r="FF44" i="30" s="1"/>
  <c r="BA44" i="30"/>
  <c r="DH44" i="30" s="1"/>
  <c r="FE44" i="30" s="1"/>
  <c r="AZ44" i="30"/>
  <c r="DG44" i="30" s="1"/>
  <c r="FD44" i="30" s="1"/>
  <c r="AY44" i="30"/>
  <c r="DF44" i="30" s="1"/>
  <c r="AX44" i="30"/>
  <c r="DE44" i="30" s="1"/>
  <c r="AW44" i="30"/>
  <c r="DD44" i="30" s="1"/>
  <c r="FA44" i="30" s="1"/>
  <c r="AV44" i="30"/>
  <c r="DC44" i="30" s="1"/>
  <c r="EZ44" i="30" s="1"/>
  <c r="AU44" i="30"/>
  <c r="DB44" i="30" s="1"/>
  <c r="AT44" i="30"/>
  <c r="DA44" i="30" s="1"/>
  <c r="AS44" i="30"/>
  <c r="CZ44" i="30" s="1"/>
  <c r="AR44" i="30"/>
  <c r="CY44" i="30" s="1"/>
  <c r="F44" i="30"/>
  <c r="C44" i="30"/>
  <c r="GO43" i="30"/>
  <c r="GN43" i="30"/>
  <c r="GM43" i="30"/>
  <c r="GL43" i="30"/>
  <c r="GK43" i="30"/>
  <c r="GJ43" i="30"/>
  <c r="GI43" i="30"/>
  <c r="GH43" i="30"/>
  <c r="GG43" i="30"/>
  <c r="GF43" i="30"/>
  <c r="GE43" i="30"/>
  <c r="GD43" i="30"/>
  <c r="GC43" i="30"/>
  <c r="FV43" i="30"/>
  <c r="FP43" i="30"/>
  <c r="FO43" i="30"/>
  <c r="FM43" i="30"/>
  <c r="FH43" i="30"/>
  <c r="FG43" i="30"/>
  <c r="FF43" i="30"/>
  <c r="FE43" i="30"/>
  <c r="FD43" i="30"/>
  <c r="FC43" i="30"/>
  <c r="FB43" i="30"/>
  <c r="FA43" i="30"/>
  <c r="EZ43" i="30"/>
  <c r="EY43" i="30"/>
  <c r="EX43" i="30"/>
  <c r="EW43" i="30"/>
  <c r="EV43" i="30"/>
  <c r="EQ43" i="30"/>
  <c r="EP43" i="30"/>
  <c r="EB43" i="30"/>
  <c r="EA43" i="30"/>
  <c r="DZ43" i="30"/>
  <c r="DY43" i="30"/>
  <c r="DX43" i="30"/>
  <c r="DW43" i="30"/>
  <c r="DV43" i="30"/>
  <c r="DU43" i="30"/>
  <c r="DT43" i="30"/>
  <c r="DS43" i="30"/>
  <c r="DR43" i="30"/>
  <c r="DQ43" i="30"/>
  <c r="DP43" i="30"/>
  <c r="CX43" i="30"/>
  <c r="DO43" i="30" s="1"/>
  <c r="EE43" i="30" s="1"/>
  <c r="EU43" i="30" s="1"/>
  <c r="FK43" i="30" s="1"/>
  <c r="GB43" i="30" s="1"/>
  <c r="BD43" i="30"/>
  <c r="DK43" i="30" s="1"/>
  <c r="FX43" i="30" s="1"/>
  <c r="BC43" i="30"/>
  <c r="DJ43" i="30" s="1"/>
  <c r="FW43" i="30" s="1"/>
  <c r="BB43" i="30"/>
  <c r="DI43" i="30" s="1"/>
  <c r="BA43" i="30"/>
  <c r="DH43" i="30" s="1"/>
  <c r="FU43" i="30" s="1"/>
  <c r="AZ43" i="30"/>
  <c r="DG43" i="30" s="1"/>
  <c r="FT43" i="30" s="1"/>
  <c r="AY43" i="30"/>
  <c r="DF43" i="30" s="1"/>
  <c r="FS43" i="30" s="1"/>
  <c r="AX43" i="30"/>
  <c r="DE43" i="30" s="1"/>
  <c r="FR43" i="30" s="1"/>
  <c r="AW43" i="30"/>
  <c r="DD43" i="30" s="1"/>
  <c r="FQ43" i="30" s="1"/>
  <c r="AV43" i="30"/>
  <c r="DC43" i="30" s="1"/>
  <c r="EJ43" i="30" s="1"/>
  <c r="AU43" i="30"/>
  <c r="DB43" i="30" s="1"/>
  <c r="EI43" i="30" s="1"/>
  <c r="AT43" i="30"/>
  <c r="DA43" i="30" s="1"/>
  <c r="FN43" i="30" s="1"/>
  <c r="AS43" i="30"/>
  <c r="CZ43" i="30" s="1"/>
  <c r="EG43" i="30" s="1"/>
  <c r="AR43" i="30"/>
  <c r="CY43" i="30" s="1"/>
  <c r="FL43" i="30" s="1"/>
  <c r="F43" i="30"/>
  <c r="C43" i="30"/>
  <c r="GO42" i="30"/>
  <c r="GN42" i="30"/>
  <c r="GM42" i="30"/>
  <c r="GL42" i="30"/>
  <c r="GK42" i="30"/>
  <c r="GJ42" i="30"/>
  <c r="GI42" i="30"/>
  <c r="GH42" i="30"/>
  <c r="GG42" i="30"/>
  <c r="GF42" i="30"/>
  <c r="GE42" i="30"/>
  <c r="GD42" i="30"/>
  <c r="GC42" i="30"/>
  <c r="FX42" i="30"/>
  <c r="FV42" i="30"/>
  <c r="FM42" i="30"/>
  <c r="FH42" i="30"/>
  <c r="FG42" i="30"/>
  <c r="FF42" i="30"/>
  <c r="FE42" i="30"/>
  <c r="FD42" i="30"/>
  <c r="FC42" i="30"/>
  <c r="FB42" i="30"/>
  <c r="FA42" i="30"/>
  <c r="EZ42" i="30"/>
  <c r="EY42" i="30"/>
  <c r="EX42" i="30"/>
  <c r="EW42" i="30"/>
  <c r="EV42" i="30"/>
  <c r="EP42" i="30"/>
  <c r="EO42" i="30"/>
  <c r="EJ42" i="30"/>
  <c r="EB42" i="30"/>
  <c r="EA42" i="30"/>
  <c r="DZ42" i="30"/>
  <c r="DY42" i="30"/>
  <c r="DX42" i="30"/>
  <c r="DW42" i="30"/>
  <c r="DV42" i="30"/>
  <c r="DU42" i="30"/>
  <c r="DT42" i="30"/>
  <c r="DS42" i="30"/>
  <c r="DR42" i="30"/>
  <c r="DQ42" i="30"/>
  <c r="DP42" i="30"/>
  <c r="CX42" i="30"/>
  <c r="DO42" i="30" s="1"/>
  <c r="EE42" i="30" s="1"/>
  <c r="EU42" i="30" s="1"/>
  <c r="FK42" i="30" s="1"/>
  <c r="GB42" i="30" s="1"/>
  <c r="BD42" i="30"/>
  <c r="DK42" i="30" s="1"/>
  <c r="ER42" i="30" s="1"/>
  <c r="BC42" i="30"/>
  <c r="DJ42" i="30" s="1"/>
  <c r="FW42" i="30" s="1"/>
  <c r="BB42" i="30"/>
  <c r="DI42" i="30" s="1"/>
  <c r="BA42" i="30"/>
  <c r="DH42" i="30" s="1"/>
  <c r="FU42" i="30" s="1"/>
  <c r="AZ42" i="30"/>
  <c r="DG42" i="30" s="1"/>
  <c r="FT42" i="30" s="1"/>
  <c r="AY42" i="30"/>
  <c r="DF42" i="30" s="1"/>
  <c r="FS42" i="30" s="1"/>
  <c r="AX42" i="30"/>
  <c r="DE42" i="30" s="1"/>
  <c r="FR42" i="30" s="1"/>
  <c r="AW42" i="30"/>
  <c r="DD42" i="30" s="1"/>
  <c r="FQ42" i="30" s="1"/>
  <c r="AV42" i="30"/>
  <c r="DC42" i="30" s="1"/>
  <c r="FP42" i="30" s="1"/>
  <c r="AU42" i="30"/>
  <c r="DB42" i="30" s="1"/>
  <c r="FO42" i="30" s="1"/>
  <c r="AT42" i="30"/>
  <c r="DA42" i="30" s="1"/>
  <c r="FN42" i="30" s="1"/>
  <c r="AS42" i="30"/>
  <c r="CZ42" i="30" s="1"/>
  <c r="EG42" i="30" s="1"/>
  <c r="C42" i="30"/>
  <c r="GO41" i="30"/>
  <c r="GN41" i="30"/>
  <c r="GM41" i="30"/>
  <c r="GL41" i="30"/>
  <c r="GK41" i="30"/>
  <c r="GJ41" i="30"/>
  <c r="GI41" i="30"/>
  <c r="GH41" i="30"/>
  <c r="GG41" i="30"/>
  <c r="GF41" i="30"/>
  <c r="GE41" i="30"/>
  <c r="GD41" i="30"/>
  <c r="GC41" i="30"/>
  <c r="FU41" i="30"/>
  <c r="FT41" i="30"/>
  <c r="FS41" i="30"/>
  <c r="FO41" i="30"/>
  <c r="FH41" i="30"/>
  <c r="FG41" i="30"/>
  <c r="FF41" i="30"/>
  <c r="FE41" i="30"/>
  <c r="FD41" i="30"/>
  <c r="FC41" i="30"/>
  <c r="FB41" i="30"/>
  <c r="FA41" i="30"/>
  <c r="EZ41" i="30"/>
  <c r="EY41" i="30"/>
  <c r="EX41" i="30"/>
  <c r="EW41" i="30"/>
  <c r="EV41" i="30"/>
  <c r="ER41" i="30"/>
  <c r="EQ41" i="30"/>
  <c r="EM41" i="30"/>
  <c r="EL41" i="30"/>
  <c r="EJ41" i="30"/>
  <c r="EI41" i="30"/>
  <c r="EH41" i="30"/>
  <c r="EF41" i="30"/>
  <c r="EB41" i="30"/>
  <c r="EA41" i="30"/>
  <c r="DZ41" i="30"/>
  <c r="DY41" i="30"/>
  <c r="DX41" i="30"/>
  <c r="DW41" i="30"/>
  <c r="DV41" i="30"/>
  <c r="DU41" i="30"/>
  <c r="DT41" i="30"/>
  <c r="DS41" i="30"/>
  <c r="DR41" i="30"/>
  <c r="DQ41" i="30"/>
  <c r="DP41" i="30"/>
  <c r="CX41" i="30"/>
  <c r="DO41" i="30" s="1"/>
  <c r="EE41" i="30" s="1"/>
  <c r="EU41" i="30" s="1"/>
  <c r="FK41" i="30" s="1"/>
  <c r="GB41" i="30" s="1"/>
  <c r="BD41" i="30"/>
  <c r="DK41" i="30" s="1"/>
  <c r="FX41" i="30" s="1"/>
  <c r="BC41" i="30"/>
  <c r="DJ41" i="30" s="1"/>
  <c r="FW41" i="30" s="1"/>
  <c r="BB41" i="30"/>
  <c r="DI41" i="30" s="1"/>
  <c r="FV41" i="30" s="1"/>
  <c r="BA41" i="30"/>
  <c r="DH41" i="30" s="1"/>
  <c r="EO41" i="30" s="1"/>
  <c r="AZ41" i="30"/>
  <c r="DG41" i="30" s="1"/>
  <c r="EN41" i="30" s="1"/>
  <c r="AY41" i="30"/>
  <c r="DF41" i="30" s="1"/>
  <c r="AX41" i="30"/>
  <c r="DE41" i="30" s="1"/>
  <c r="FR41" i="30" s="1"/>
  <c r="AW41" i="30"/>
  <c r="DD41" i="30" s="1"/>
  <c r="FQ41" i="30" s="1"/>
  <c r="AV41" i="30"/>
  <c r="DC41" i="30" s="1"/>
  <c r="FP41" i="30" s="1"/>
  <c r="AU41" i="30"/>
  <c r="DB41" i="30" s="1"/>
  <c r="AT41" i="30"/>
  <c r="DA41" i="30" s="1"/>
  <c r="FN41" i="30" s="1"/>
  <c r="AS41" i="30"/>
  <c r="CZ41" i="30" s="1"/>
  <c r="FM41" i="30" s="1"/>
  <c r="AR41" i="30"/>
  <c r="CY41" i="30" s="1"/>
  <c r="FL41" i="30" s="1"/>
  <c r="C41" i="30"/>
  <c r="J3" i="64" l="1"/>
  <c r="J10" i="64" s="1"/>
  <c r="I10" i="64"/>
  <c r="EF43" i="30"/>
  <c r="ER43" i="30"/>
  <c r="EH43" i="30"/>
  <c r="EK43" i="30"/>
  <c r="EL43" i="30"/>
  <c r="ES43" i="30" s="1"/>
  <c r="EM43" i="30"/>
  <c r="EN43" i="30"/>
  <c r="EO43" i="30"/>
  <c r="EQ42" i="30"/>
  <c r="EH42" i="30"/>
  <c r="EI42" i="30"/>
  <c r="EK42" i="30"/>
  <c r="EL42" i="30"/>
  <c r="EM42" i="30"/>
  <c r="EN42" i="30"/>
  <c r="EP41" i="30"/>
  <c r="EG41" i="30"/>
  <c r="EK41" i="30"/>
  <c r="F42" i="30"/>
  <c r="DL55" i="30"/>
  <c r="FY54" i="30"/>
  <c r="GP54" i="30"/>
  <c r="BE55" i="30"/>
  <c r="EC54" i="30"/>
  <c r="ES54" i="30"/>
  <c r="FI54" i="30"/>
  <c r="DL54" i="30"/>
  <c r="GP53" i="30"/>
  <c r="BE54" i="30"/>
  <c r="FY53" i="30"/>
  <c r="FI52" i="30"/>
  <c r="FY52" i="30"/>
  <c r="EC53" i="30"/>
  <c r="ES53" i="30"/>
  <c r="FI53" i="30"/>
  <c r="DL53" i="30"/>
  <c r="GP52" i="30"/>
  <c r="BE53" i="30"/>
  <c r="EC52" i="30"/>
  <c r="ES52" i="30"/>
  <c r="DL52" i="30"/>
  <c r="FY51" i="30"/>
  <c r="GP51" i="30"/>
  <c r="BE51" i="30"/>
  <c r="BE52" i="30"/>
  <c r="EC51" i="30"/>
  <c r="ES51" i="30"/>
  <c r="FI51" i="30"/>
  <c r="DL51" i="30"/>
  <c r="FY50" i="30"/>
  <c r="BE50" i="30"/>
  <c r="GP50" i="30"/>
  <c r="CY50" i="30"/>
  <c r="DL50" i="30" s="1"/>
  <c r="FY49" i="30"/>
  <c r="EC50" i="30"/>
  <c r="ES50" i="30"/>
  <c r="FI50" i="30"/>
  <c r="GP49" i="30"/>
  <c r="EC49" i="30"/>
  <c r="BE49" i="30"/>
  <c r="ES49" i="30"/>
  <c r="FI49" i="30"/>
  <c r="DL49" i="30"/>
  <c r="FI48" i="30"/>
  <c r="FY48" i="30"/>
  <c r="GP48" i="30"/>
  <c r="EC48" i="30"/>
  <c r="ES48" i="30"/>
  <c r="DL48" i="30"/>
  <c r="FY47" i="30"/>
  <c r="BE48" i="30"/>
  <c r="GP47" i="30"/>
  <c r="EC47" i="30"/>
  <c r="ES47" i="30"/>
  <c r="FI47" i="30"/>
  <c r="DL47" i="30"/>
  <c r="FY46" i="30"/>
  <c r="GP46" i="30"/>
  <c r="BE47" i="30"/>
  <c r="FY45" i="30"/>
  <c r="EC46" i="30"/>
  <c r="ES46" i="30"/>
  <c r="FI46" i="30"/>
  <c r="DL46" i="30"/>
  <c r="BE46" i="30"/>
  <c r="GP45" i="30"/>
  <c r="BE45" i="30"/>
  <c r="EC45" i="30"/>
  <c r="ES45" i="30"/>
  <c r="CY45" i="30"/>
  <c r="FY44" i="30"/>
  <c r="GP44" i="30"/>
  <c r="EC44" i="30"/>
  <c r="BE42" i="30"/>
  <c r="BE44" i="30"/>
  <c r="ES44" i="30"/>
  <c r="FI44" i="30"/>
  <c r="DL44" i="30"/>
  <c r="FY43" i="30"/>
  <c r="GP43" i="30"/>
  <c r="EC43" i="30"/>
  <c r="FI43" i="30"/>
  <c r="DL43" i="30"/>
  <c r="BE43" i="30"/>
  <c r="FI42" i="30"/>
  <c r="GP42" i="30"/>
  <c r="EC42" i="30"/>
  <c r="CY42" i="30"/>
  <c r="EF42" i="30" s="1"/>
  <c r="ES42" i="30" s="1"/>
  <c r="ES41" i="30"/>
  <c r="FI41" i="30"/>
  <c r="FY41" i="30"/>
  <c r="GP41" i="30"/>
  <c r="EC41" i="30"/>
  <c r="DL41" i="30"/>
  <c r="BE41" i="30"/>
  <c r="E51" i="67"/>
  <c r="DL45" i="30" l="1"/>
  <c r="EV45" i="30"/>
  <c r="FI45" i="30" s="1"/>
  <c r="DL42" i="30"/>
  <c r="FL42" i="30"/>
  <c r="FY42" i="30" s="1"/>
  <c r="AG5" i="64" l="1"/>
  <c r="AG4" i="64"/>
  <c r="DL17" i="30"/>
  <c r="FL12" i="74"/>
  <c r="EW12" i="74"/>
  <c r="EV12" i="74"/>
  <c r="EU12" i="74"/>
  <c r="ET12" i="74"/>
  <c r="ES12" i="74"/>
  <c r="ER12" i="74"/>
  <c r="EQ12" i="74"/>
  <c r="EP12" i="74"/>
  <c r="EO12" i="74"/>
  <c r="EN12" i="74"/>
  <c r="EJ12" i="74"/>
  <c r="EI12" i="74"/>
  <c r="EH12" i="74"/>
  <c r="EG12" i="74"/>
  <c r="EF12" i="74"/>
  <c r="EE12" i="74"/>
  <c r="ED12" i="74"/>
  <c r="EC12" i="74"/>
  <c r="EB12" i="74"/>
  <c r="EA12" i="74"/>
  <c r="DW12" i="74"/>
  <c r="DV12" i="74"/>
  <c r="DU12" i="74"/>
  <c r="DT12" i="74"/>
  <c r="DS12" i="74"/>
  <c r="DR12" i="74"/>
  <c r="DQ12" i="74"/>
  <c r="DP12" i="74"/>
  <c r="DO12" i="74"/>
  <c r="DN12" i="74"/>
  <c r="CL12" i="74"/>
  <c r="CV12" i="74" s="1"/>
  <c r="AG12" i="74"/>
  <c r="AI12" i="74" s="1"/>
  <c r="AJ12" i="74" s="1"/>
  <c r="G12" i="74"/>
  <c r="EX12" i="74" l="1"/>
  <c r="EK12" i="74"/>
  <c r="DX12" i="74"/>
  <c r="CO12" i="74"/>
  <c r="CZ12" i="74"/>
  <c r="CQ12" i="74"/>
  <c r="CR12" i="74"/>
  <c r="CN12" i="74"/>
  <c r="CS12" i="74"/>
  <c r="CT12" i="74"/>
  <c r="CM12" i="74"/>
  <c r="CU12" i="74"/>
  <c r="CP12" i="74"/>
  <c r="DD12" i="74" l="1"/>
  <c r="DE12" i="74"/>
  <c r="DH12" i="74"/>
  <c r="DA12" i="74"/>
  <c r="DC12" i="74"/>
  <c r="DF12" i="74"/>
  <c r="DI12" i="74"/>
  <c r="DG12" i="74"/>
  <c r="DJ12" i="74"/>
  <c r="DB12" i="74"/>
  <c r="CW12" i="74"/>
  <c r="DM12" i="74"/>
  <c r="DZ12" i="74" s="1"/>
  <c r="EM12" i="74" s="1"/>
  <c r="FA12" i="74" s="1"/>
  <c r="AG24" i="30"/>
  <c r="DK12" i="74" l="1"/>
  <c r="C12" i="74" s="1"/>
  <c r="AG5" i="70"/>
  <c r="AI5" i="70" s="1"/>
  <c r="AJ5" i="70" s="1"/>
  <c r="AG6" i="70"/>
  <c r="AI6" i="70"/>
  <c r="AJ6" i="70" s="1"/>
  <c r="AG4" i="70"/>
  <c r="AG42" i="74"/>
  <c r="AG41" i="74"/>
  <c r="AG40" i="74"/>
  <c r="AG39" i="74"/>
  <c r="AG38" i="74"/>
  <c r="AG37" i="74"/>
  <c r="AG36" i="74"/>
  <c r="AG35" i="74"/>
  <c r="AG34" i="74"/>
  <c r="AG30" i="74"/>
  <c r="AI30" i="74" s="1"/>
  <c r="AG29" i="74"/>
  <c r="AI29" i="74" s="1"/>
  <c r="AG28" i="74"/>
  <c r="AI28" i="74" s="1"/>
  <c r="AG24" i="74"/>
  <c r="AI24" i="74" s="1"/>
  <c r="AG23" i="74"/>
  <c r="AI23" i="74" s="1"/>
  <c r="AG22" i="74"/>
  <c r="AG21" i="74"/>
  <c r="AI21" i="74" s="1"/>
  <c r="AG20" i="74"/>
  <c r="AI20" i="74" s="1"/>
  <c r="AG19" i="74"/>
  <c r="AG18" i="74"/>
  <c r="AG17" i="74"/>
  <c r="AG16" i="74"/>
  <c r="AG11" i="74"/>
  <c r="AI11" i="74" s="1"/>
  <c r="AG10" i="74"/>
  <c r="AI10" i="74" s="1"/>
  <c r="AG9" i="74"/>
  <c r="AI9" i="74" s="1"/>
  <c r="AG8" i="74"/>
  <c r="AI8" i="74" s="1"/>
  <c r="AG7" i="74"/>
  <c r="AG6" i="74"/>
  <c r="AG5" i="74"/>
  <c r="AG4" i="74"/>
  <c r="AI7" i="74" l="1"/>
  <c r="AJ11" i="74"/>
  <c r="AJ20" i="74"/>
  <c r="AJ29" i="74"/>
  <c r="AJ21" i="74"/>
  <c r="AJ30" i="74"/>
  <c r="AJ10" i="74"/>
  <c r="AJ28" i="74"/>
  <c r="AJ9" i="74"/>
  <c r="AJ24" i="74"/>
  <c r="AJ8" i="74"/>
  <c r="AJ23" i="74"/>
  <c r="AI22" i="74"/>
  <c r="AG25" i="30"/>
  <c r="AG26" i="30"/>
  <c r="AG18" i="30"/>
  <c r="AG19" i="30"/>
  <c r="AG20" i="30"/>
  <c r="AG17" i="30"/>
  <c r="AG5" i="30"/>
  <c r="AG6" i="30"/>
  <c r="AG7" i="30"/>
  <c r="AG4" i="30"/>
  <c r="AI4" i="30" s="1"/>
  <c r="AG12" i="30"/>
  <c r="AG13" i="30"/>
  <c r="AJ22" i="74" l="1"/>
  <c r="AJ7" i="74"/>
  <c r="AG11" i="30"/>
  <c r="J29" i="32"/>
  <c r="K25" i="32"/>
  <c r="K27" i="32" l="1"/>
  <c r="K26" i="32"/>
  <c r="L26" i="32" s="1"/>
  <c r="L25" i="32"/>
  <c r="L27" i="32"/>
  <c r="K28" i="32" l="1"/>
  <c r="L28" i="32" s="1"/>
  <c r="K29" i="32" l="1"/>
  <c r="FY19" i="30"/>
  <c r="FI19" i="30"/>
  <c r="ES19" i="30"/>
  <c r="EC19" i="30"/>
  <c r="DL19" i="30"/>
  <c r="C19" i="30" s="1"/>
  <c r="CX19" i="30"/>
  <c r="DO19" i="30" s="1"/>
  <c r="EE19" i="30" s="1"/>
  <c r="EU19" i="30" s="1"/>
  <c r="FK19" i="30" s="1"/>
  <c r="GB19" i="30" s="1"/>
  <c r="G19" i="30"/>
  <c r="E13" i="75" l="1"/>
  <c r="F13" i="75"/>
  <c r="G13" i="75"/>
  <c r="H13" i="75"/>
  <c r="I13" i="75"/>
  <c r="J13" i="75"/>
  <c r="K13" i="75"/>
  <c r="L13" i="75"/>
  <c r="M13" i="75"/>
  <c r="D13" i="75"/>
  <c r="E34" i="68"/>
  <c r="F34" i="68"/>
  <c r="G34" i="68"/>
  <c r="H34" i="68"/>
  <c r="I34" i="68"/>
  <c r="J34" i="68"/>
  <c r="K34" i="68"/>
  <c r="L34" i="68"/>
  <c r="M34" i="68"/>
  <c r="D34" i="68"/>
  <c r="FK58" i="74"/>
  <c r="FJ58" i="74"/>
  <c r="FI58" i="74"/>
  <c r="FH58" i="74"/>
  <c r="FG58" i="74"/>
  <c r="FF58" i="74"/>
  <c r="FE58" i="74"/>
  <c r="FD58" i="74"/>
  <c r="FC58" i="74"/>
  <c r="FB58" i="74"/>
  <c r="EW58" i="74"/>
  <c r="EV58" i="74"/>
  <c r="EU58" i="74"/>
  <c r="ET58" i="74"/>
  <c r="ES58" i="74"/>
  <c r="ER58" i="74"/>
  <c r="EQ58" i="74"/>
  <c r="EP58" i="74"/>
  <c r="EO58" i="74"/>
  <c r="EN58" i="74"/>
  <c r="EJ58" i="74"/>
  <c r="EI58" i="74"/>
  <c r="EH58" i="74"/>
  <c r="EG58" i="74"/>
  <c r="EF58" i="74"/>
  <c r="EE58" i="74"/>
  <c r="ED58" i="74"/>
  <c r="EC58" i="74"/>
  <c r="EB58" i="74"/>
  <c r="EA58" i="74"/>
  <c r="DW58" i="74"/>
  <c r="DV58" i="74"/>
  <c r="DU58" i="74"/>
  <c r="DT58" i="74"/>
  <c r="DS58" i="74"/>
  <c r="DR58" i="74"/>
  <c r="DQ58" i="74"/>
  <c r="DP58" i="74"/>
  <c r="DO58" i="74"/>
  <c r="DN58" i="74"/>
  <c r="CL58" i="74"/>
  <c r="CZ58" i="74" s="1"/>
  <c r="DM58" i="74" s="1"/>
  <c r="DZ58" i="74" s="1"/>
  <c r="EM58" i="74" s="1"/>
  <c r="FA58" i="74" s="1"/>
  <c r="BA58" i="74"/>
  <c r="CV58" i="74" s="1"/>
  <c r="DJ58" i="74" s="1"/>
  <c r="AZ58" i="74"/>
  <c r="CU58" i="74" s="1"/>
  <c r="DI58" i="74" s="1"/>
  <c r="AY58" i="74"/>
  <c r="CT58" i="74" s="1"/>
  <c r="DH58" i="74" s="1"/>
  <c r="AX58" i="74"/>
  <c r="CS58" i="74" s="1"/>
  <c r="DG58" i="74" s="1"/>
  <c r="AW58" i="74"/>
  <c r="CR58" i="74" s="1"/>
  <c r="DF58" i="74" s="1"/>
  <c r="AV58" i="74"/>
  <c r="CQ58" i="74" s="1"/>
  <c r="DE58" i="74" s="1"/>
  <c r="AU58" i="74"/>
  <c r="CP58" i="74" s="1"/>
  <c r="DD58" i="74" s="1"/>
  <c r="AT58" i="74"/>
  <c r="CO58" i="74" s="1"/>
  <c r="DC58" i="74" s="1"/>
  <c r="AS58" i="74"/>
  <c r="CN58" i="74" s="1"/>
  <c r="DB58" i="74" s="1"/>
  <c r="AR58" i="74"/>
  <c r="F58" i="74"/>
  <c r="C58" i="74" s="1"/>
  <c r="FL50" i="74"/>
  <c r="EW50" i="74"/>
  <c r="EV50" i="74"/>
  <c r="EU50" i="74"/>
  <c r="ET50" i="74"/>
  <c r="ES50" i="74"/>
  <c r="ER50" i="74"/>
  <c r="EQ50" i="74"/>
  <c r="EP50" i="74"/>
  <c r="EO50" i="74"/>
  <c r="EN50" i="74"/>
  <c r="EJ50" i="74"/>
  <c r="EI50" i="74"/>
  <c r="EH50" i="74"/>
  <c r="EG50" i="74"/>
  <c r="EF50" i="74"/>
  <c r="EE50" i="74"/>
  <c r="ED50" i="74"/>
  <c r="EC50" i="74"/>
  <c r="EB50" i="74"/>
  <c r="EA50" i="74"/>
  <c r="DW50" i="74"/>
  <c r="DV50" i="74"/>
  <c r="DU50" i="74"/>
  <c r="DT50" i="74"/>
  <c r="DS50" i="74"/>
  <c r="DR50" i="74"/>
  <c r="DQ50" i="74"/>
  <c r="DP50" i="74"/>
  <c r="DO50" i="74"/>
  <c r="DN50" i="74"/>
  <c r="CL50" i="74"/>
  <c r="CZ50" i="74" s="1"/>
  <c r="DM50" i="74" s="1"/>
  <c r="DZ50" i="74" s="1"/>
  <c r="EM50" i="74" s="1"/>
  <c r="FA50" i="74" s="1"/>
  <c r="G50" i="74"/>
  <c r="D50" i="74"/>
  <c r="AY50" i="74" s="1"/>
  <c r="CT50" i="74" s="1"/>
  <c r="DH50" i="74" s="1"/>
  <c r="FL41" i="74"/>
  <c r="EW41" i="74"/>
  <c r="EV41" i="74"/>
  <c r="EU41" i="74"/>
  <c r="ET41" i="74"/>
  <c r="ES41" i="74"/>
  <c r="ER41" i="74"/>
  <c r="EQ41" i="74"/>
  <c r="EP41" i="74"/>
  <c r="EO41" i="74"/>
  <c r="EN41" i="74"/>
  <c r="EJ41" i="74"/>
  <c r="EI41" i="74"/>
  <c r="EH41" i="74"/>
  <c r="EG41" i="74"/>
  <c r="EF41" i="74"/>
  <c r="EE41" i="74"/>
  <c r="ED41" i="74"/>
  <c r="EC41" i="74"/>
  <c r="EB41" i="74"/>
  <c r="EA41" i="74"/>
  <c r="DW41" i="74"/>
  <c r="DV41" i="74"/>
  <c r="DU41" i="74"/>
  <c r="DT41" i="74"/>
  <c r="DS41" i="74"/>
  <c r="DR41" i="74"/>
  <c r="DQ41" i="74"/>
  <c r="DP41" i="74"/>
  <c r="DO41" i="74"/>
  <c r="DN41" i="74"/>
  <c r="CL41" i="74"/>
  <c r="CZ41" i="74" s="1"/>
  <c r="DM41" i="74" s="1"/>
  <c r="DZ41" i="74" s="1"/>
  <c r="EM41" i="74" s="1"/>
  <c r="FA41" i="74" s="1"/>
  <c r="G41" i="74"/>
  <c r="FL40" i="74"/>
  <c r="EW40" i="74"/>
  <c r="EV40" i="74"/>
  <c r="EU40" i="74"/>
  <c r="ET40" i="74"/>
  <c r="ES40" i="74"/>
  <c r="ER40" i="74"/>
  <c r="EQ40" i="74"/>
  <c r="EP40" i="74"/>
  <c r="EO40" i="74"/>
  <c r="EN40" i="74"/>
  <c r="EJ40" i="74"/>
  <c r="EI40" i="74"/>
  <c r="EH40" i="74"/>
  <c r="EG40" i="74"/>
  <c r="EF40" i="74"/>
  <c r="EE40" i="74"/>
  <c r="ED40" i="74"/>
  <c r="EC40" i="74"/>
  <c r="EB40" i="74"/>
  <c r="EA40" i="74"/>
  <c r="DW40" i="74"/>
  <c r="DV40" i="74"/>
  <c r="DU40" i="74"/>
  <c r="DT40" i="74"/>
  <c r="DS40" i="74"/>
  <c r="DR40" i="74"/>
  <c r="DQ40" i="74"/>
  <c r="DP40" i="74"/>
  <c r="DO40" i="74"/>
  <c r="DN40" i="74"/>
  <c r="CL40" i="74"/>
  <c r="CZ40" i="74" s="1"/>
  <c r="DM40" i="74" s="1"/>
  <c r="DZ40" i="74" s="1"/>
  <c r="EM40" i="74" s="1"/>
  <c r="FA40" i="74" s="1"/>
  <c r="G40" i="74"/>
  <c r="FL39" i="74"/>
  <c r="EW39" i="74"/>
  <c r="EV39" i="74"/>
  <c r="EU39" i="74"/>
  <c r="ET39" i="74"/>
  <c r="ES39" i="74"/>
  <c r="ER39" i="74"/>
  <c r="EQ39" i="74"/>
  <c r="EP39" i="74"/>
  <c r="EO39" i="74"/>
  <c r="EN39" i="74"/>
  <c r="EJ39" i="74"/>
  <c r="EI39" i="74"/>
  <c r="EH39" i="74"/>
  <c r="EG39" i="74"/>
  <c r="EF39" i="74"/>
  <c r="EE39" i="74"/>
  <c r="ED39" i="74"/>
  <c r="EC39" i="74"/>
  <c r="EB39" i="74"/>
  <c r="EA39" i="74"/>
  <c r="DW39" i="74"/>
  <c r="DV39" i="74"/>
  <c r="DU39" i="74"/>
  <c r="DT39" i="74"/>
  <c r="DS39" i="74"/>
  <c r="DR39" i="74"/>
  <c r="DQ39" i="74"/>
  <c r="DP39" i="74"/>
  <c r="DO39" i="74"/>
  <c r="DN39" i="74"/>
  <c r="CL39" i="74"/>
  <c r="CZ39" i="74" s="1"/>
  <c r="DM39" i="74" s="1"/>
  <c r="DZ39" i="74" s="1"/>
  <c r="EM39" i="74" s="1"/>
  <c r="FA39" i="74" s="1"/>
  <c r="G39" i="74"/>
  <c r="FL38" i="74"/>
  <c r="EW38" i="74"/>
  <c r="EV38" i="74"/>
  <c r="EU38" i="74"/>
  <c r="ET38" i="74"/>
  <c r="ES38" i="74"/>
  <c r="ER38" i="74"/>
  <c r="EQ38" i="74"/>
  <c r="EP38" i="74"/>
  <c r="EO38" i="74"/>
  <c r="EN38" i="74"/>
  <c r="EJ38" i="74"/>
  <c r="EI38" i="74"/>
  <c r="EH38" i="74"/>
  <c r="EG38" i="74"/>
  <c r="EF38" i="74"/>
  <c r="EE38" i="74"/>
  <c r="ED38" i="74"/>
  <c r="EC38" i="74"/>
  <c r="EB38" i="74"/>
  <c r="EA38" i="74"/>
  <c r="DW38" i="74"/>
  <c r="DV38" i="74"/>
  <c r="DU38" i="74"/>
  <c r="DT38" i="74"/>
  <c r="DS38" i="74"/>
  <c r="DR38" i="74"/>
  <c r="DQ38" i="74"/>
  <c r="DP38" i="74"/>
  <c r="DO38" i="74"/>
  <c r="DN38" i="74"/>
  <c r="CL38" i="74"/>
  <c r="CZ38" i="74" s="1"/>
  <c r="DM38" i="74" s="1"/>
  <c r="DZ38" i="74" s="1"/>
  <c r="EM38" i="74" s="1"/>
  <c r="FA38" i="74" s="1"/>
  <c r="G38" i="74"/>
  <c r="FL37" i="74"/>
  <c r="EW37" i="74"/>
  <c r="EV37" i="74"/>
  <c r="EU37" i="74"/>
  <c r="ET37" i="74"/>
  <c r="ES37" i="74"/>
  <c r="ER37" i="74"/>
  <c r="EQ37" i="74"/>
  <c r="EP37" i="74"/>
  <c r="EO37" i="74"/>
  <c r="EN37" i="74"/>
  <c r="EJ37" i="74"/>
  <c r="EI37" i="74"/>
  <c r="EH37" i="74"/>
  <c r="EG37" i="74"/>
  <c r="EF37" i="74"/>
  <c r="EE37" i="74"/>
  <c r="ED37" i="74"/>
  <c r="EC37" i="74"/>
  <c r="EB37" i="74"/>
  <c r="EA37" i="74"/>
  <c r="DW37" i="74"/>
  <c r="DV37" i="74"/>
  <c r="DU37" i="74"/>
  <c r="DT37" i="74"/>
  <c r="DS37" i="74"/>
  <c r="DR37" i="74"/>
  <c r="DQ37" i="74"/>
  <c r="DP37" i="74"/>
  <c r="DO37" i="74"/>
  <c r="DN37" i="74"/>
  <c r="CL37" i="74"/>
  <c r="CZ37" i="74" s="1"/>
  <c r="DM37" i="74" s="1"/>
  <c r="DZ37" i="74" s="1"/>
  <c r="EM37" i="74" s="1"/>
  <c r="FA37" i="74" s="1"/>
  <c r="G37" i="74"/>
  <c r="FL36" i="74"/>
  <c r="EW36" i="74"/>
  <c r="EV36" i="74"/>
  <c r="EU36" i="74"/>
  <c r="ET36" i="74"/>
  <c r="ES36" i="74"/>
  <c r="ER36" i="74"/>
  <c r="EQ36" i="74"/>
  <c r="EP36" i="74"/>
  <c r="EO36" i="74"/>
  <c r="EN36" i="74"/>
  <c r="EJ36" i="74"/>
  <c r="EI36" i="74"/>
  <c r="EH36" i="74"/>
  <c r="EG36" i="74"/>
  <c r="EF36" i="74"/>
  <c r="EE36" i="74"/>
  <c r="ED36" i="74"/>
  <c r="EC36" i="74"/>
  <c r="EB36" i="74"/>
  <c r="EA36" i="74"/>
  <c r="DW36" i="74"/>
  <c r="DV36" i="74"/>
  <c r="DU36" i="74"/>
  <c r="DT36" i="74"/>
  <c r="DS36" i="74"/>
  <c r="DR36" i="74"/>
  <c r="DQ36" i="74"/>
  <c r="DP36" i="74"/>
  <c r="DO36" i="74"/>
  <c r="DN36" i="74"/>
  <c r="CL36" i="74"/>
  <c r="CZ36" i="74" s="1"/>
  <c r="DM36" i="74" s="1"/>
  <c r="DZ36" i="74" s="1"/>
  <c r="EM36" i="74" s="1"/>
  <c r="FA36" i="74" s="1"/>
  <c r="G36" i="74"/>
  <c r="FL23" i="74"/>
  <c r="EW23" i="74"/>
  <c r="EV23" i="74"/>
  <c r="EU23" i="74"/>
  <c r="ET23" i="74"/>
  <c r="ES23" i="74"/>
  <c r="ER23" i="74"/>
  <c r="EQ23" i="74"/>
  <c r="EP23" i="74"/>
  <c r="EO23" i="74"/>
  <c r="EN23" i="74"/>
  <c r="EJ23" i="74"/>
  <c r="EI23" i="74"/>
  <c r="EH23" i="74"/>
  <c r="EG23" i="74"/>
  <c r="EF23" i="74"/>
  <c r="EE23" i="74"/>
  <c r="ED23" i="74"/>
  <c r="EC23" i="74"/>
  <c r="EB23" i="74"/>
  <c r="EA23" i="74"/>
  <c r="DW23" i="74"/>
  <c r="DV23" i="74"/>
  <c r="DU23" i="74"/>
  <c r="DT23" i="74"/>
  <c r="DS23" i="74"/>
  <c r="DR23" i="74"/>
  <c r="DQ23" i="74"/>
  <c r="DP23" i="74"/>
  <c r="DO23" i="74"/>
  <c r="DN23" i="74"/>
  <c r="CL23" i="74"/>
  <c r="G23" i="74"/>
  <c r="FL22" i="74"/>
  <c r="EW22" i="74"/>
  <c r="EV22" i="74"/>
  <c r="EU22" i="74"/>
  <c r="ET22" i="74"/>
  <c r="ES22" i="74"/>
  <c r="ER22" i="74"/>
  <c r="EQ22" i="74"/>
  <c r="EP22" i="74"/>
  <c r="EO22" i="74"/>
  <c r="EN22" i="74"/>
  <c r="EJ22" i="74"/>
  <c r="EI22" i="74"/>
  <c r="EH22" i="74"/>
  <c r="EG22" i="74"/>
  <c r="EF22" i="74"/>
  <c r="EE22" i="74"/>
  <c r="ED22" i="74"/>
  <c r="EC22" i="74"/>
  <c r="EB22" i="74"/>
  <c r="EA22" i="74"/>
  <c r="DW22" i="74"/>
  <c r="DV22" i="74"/>
  <c r="DU22" i="74"/>
  <c r="DT22" i="74"/>
  <c r="DS22" i="74"/>
  <c r="DR22" i="74"/>
  <c r="DQ22" i="74"/>
  <c r="DP22" i="74"/>
  <c r="DO22" i="74"/>
  <c r="DN22" i="74"/>
  <c r="CL22" i="74"/>
  <c r="G22" i="74"/>
  <c r="FL21" i="74"/>
  <c r="EW21" i="74"/>
  <c r="EV21" i="74"/>
  <c r="EU21" i="74"/>
  <c r="ET21" i="74"/>
  <c r="ES21" i="74"/>
  <c r="ER21" i="74"/>
  <c r="EQ21" i="74"/>
  <c r="EP21" i="74"/>
  <c r="EO21" i="74"/>
  <c r="EN21" i="74"/>
  <c r="EJ21" i="74"/>
  <c r="EI21" i="74"/>
  <c r="EH21" i="74"/>
  <c r="EG21" i="74"/>
  <c r="EF21" i="74"/>
  <c r="EE21" i="74"/>
  <c r="ED21" i="74"/>
  <c r="EC21" i="74"/>
  <c r="EB21" i="74"/>
  <c r="EA21" i="74"/>
  <c r="DW21" i="74"/>
  <c r="DV21" i="74"/>
  <c r="DU21" i="74"/>
  <c r="DT21" i="74"/>
  <c r="DS21" i="74"/>
  <c r="DR21" i="74"/>
  <c r="DQ21" i="74"/>
  <c r="DP21" i="74"/>
  <c r="DO21" i="74"/>
  <c r="DN21" i="74"/>
  <c r="CL21" i="74"/>
  <c r="G21" i="74"/>
  <c r="FL20" i="74"/>
  <c r="EW20" i="74"/>
  <c r="EV20" i="74"/>
  <c r="EU20" i="74"/>
  <c r="ET20" i="74"/>
  <c r="ES20" i="74"/>
  <c r="ER20" i="74"/>
  <c r="EQ20" i="74"/>
  <c r="EP20" i="74"/>
  <c r="EO20" i="74"/>
  <c r="EN20" i="74"/>
  <c r="EJ20" i="74"/>
  <c r="EI20" i="74"/>
  <c r="EH20" i="74"/>
  <c r="EG20" i="74"/>
  <c r="EF20" i="74"/>
  <c r="EE20" i="74"/>
  <c r="ED20" i="74"/>
  <c r="EC20" i="74"/>
  <c r="EB20" i="74"/>
  <c r="EA20" i="74"/>
  <c r="DW20" i="74"/>
  <c r="DV20" i="74"/>
  <c r="DU20" i="74"/>
  <c r="DT20" i="74"/>
  <c r="DS20" i="74"/>
  <c r="DR20" i="74"/>
  <c r="DQ20" i="74"/>
  <c r="DP20" i="74"/>
  <c r="DO20" i="74"/>
  <c r="DN20" i="74"/>
  <c r="CL20" i="74"/>
  <c r="G20" i="74"/>
  <c r="FL19" i="74"/>
  <c r="EW19" i="74"/>
  <c r="EV19" i="74"/>
  <c r="EU19" i="74"/>
  <c r="ET19" i="74"/>
  <c r="ES19" i="74"/>
  <c r="ER19" i="74"/>
  <c r="EQ19" i="74"/>
  <c r="EP19" i="74"/>
  <c r="EO19" i="74"/>
  <c r="EN19" i="74"/>
  <c r="EJ19" i="74"/>
  <c r="EI19" i="74"/>
  <c r="EH19" i="74"/>
  <c r="EG19" i="74"/>
  <c r="EF19" i="74"/>
  <c r="EE19" i="74"/>
  <c r="ED19" i="74"/>
  <c r="EC19" i="74"/>
  <c r="EB19" i="74"/>
  <c r="EA19" i="74"/>
  <c r="DW19" i="74"/>
  <c r="DV19" i="74"/>
  <c r="DU19" i="74"/>
  <c r="DT19" i="74"/>
  <c r="DS19" i="74"/>
  <c r="DR19" i="74"/>
  <c r="DQ19" i="74"/>
  <c r="DP19" i="74"/>
  <c r="DO19" i="74"/>
  <c r="DN19" i="74"/>
  <c r="CL19" i="74"/>
  <c r="G19" i="74"/>
  <c r="FL11" i="74"/>
  <c r="EW11" i="74"/>
  <c r="EV11" i="74"/>
  <c r="EU11" i="74"/>
  <c r="ET11" i="74"/>
  <c r="ES11" i="74"/>
  <c r="ER11" i="74"/>
  <c r="EQ11" i="74"/>
  <c r="EP11" i="74"/>
  <c r="EO11" i="74"/>
  <c r="EN11" i="74"/>
  <c r="EJ11" i="74"/>
  <c r="EI11" i="74"/>
  <c r="EH11" i="74"/>
  <c r="EG11" i="74"/>
  <c r="EF11" i="74"/>
  <c r="EE11" i="74"/>
  <c r="ED11" i="74"/>
  <c r="EC11" i="74"/>
  <c r="EB11" i="74"/>
  <c r="EA11" i="74"/>
  <c r="DW11" i="74"/>
  <c r="DV11" i="74"/>
  <c r="DU11" i="74"/>
  <c r="DT11" i="74"/>
  <c r="DS11" i="74"/>
  <c r="DR11" i="74"/>
  <c r="DQ11" i="74"/>
  <c r="DP11" i="74"/>
  <c r="DO11" i="74"/>
  <c r="DN11" i="74"/>
  <c r="CL11" i="74"/>
  <c r="FL10" i="74"/>
  <c r="EW10" i="74"/>
  <c r="EV10" i="74"/>
  <c r="EU10" i="74"/>
  <c r="ET10" i="74"/>
  <c r="ES10" i="74"/>
  <c r="ER10" i="74"/>
  <c r="EQ10" i="74"/>
  <c r="EP10" i="74"/>
  <c r="EO10" i="74"/>
  <c r="EN10" i="74"/>
  <c r="EJ10" i="74"/>
  <c r="EI10" i="74"/>
  <c r="EH10" i="74"/>
  <c r="EG10" i="74"/>
  <c r="EF10" i="74"/>
  <c r="EE10" i="74"/>
  <c r="ED10" i="74"/>
  <c r="EC10" i="74"/>
  <c r="EB10" i="74"/>
  <c r="EA10" i="74"/>
  <c r="DW10" i="74"/>
  <c r="DV10" i="74"/>
  <c r="DU10" i="74"/>
  <c r="DT10" i="74"/>
  <c r="DS10" i="74"/>
  <c r="DR10" i="74"/>
  <c r="DQ10" i="74"/>
  <c r="DP10" i="74"/>
  <c r="DO10" i="74"/>
  <c r="DN10" i="74"/>
  <c r="CL10" i="74"/>
  <c r="FL9" i="74"/>
  <c r="EW9" i="74"/>
  <c r="EV9" i="74"/>
  <c r="EU9" i="74"/>
  <c r="ET9" i="74"/>
  <c r="ES9" i="74"/>
  <c r="ER9" i="74"/>
  <c r="EQ9" i="74"/>
  <c r="EP9" i="74"/>
  <c r="EO9" i="74"/>
  <c r="EN9" i="74"/>
  <c r="EJ9" i="74"/>
  <c r="EI9" i="74"/>
  <c r="EH9" i="74"/>
  <c r="EG9" i="74"/>
  <c r="EF9" i="74"/>
  <c r="EE9" i="74"/>
  <c r="ED9" i="74"/>
  <c r="EC9" i="74"/>
  <c r="EB9" i="74"/>
  <c r="EA9" i="74"/>
  <c r="DW9" i="74"/>
  <c r="DV9" i="74"/>
  <c r="DU9" i="74"/>
  <c r="DT9" i="74"/>
  <c r="DS9" i="74"/>
  <c r="DR9" i="74"/>
  <c r="DQ9" i="74"/>
  <c r="DP9" i="74"/>
  <c r="DO9" i="74"/>
  <c r="DN9" i="74"/>
  <c r="CL9" i="74"/>
  <c r="FL8" i="74"/>
  <c r="EW8" i="74"/>
  <c r="EV8" i="74"/>
  <c r="EU8" i="74"/>
  <c r="ET8" i="74"/>
  <c r="ES8" i="74"/>
  <c r="ER8" i="74"/>
  <c r="EQ8" i="74"/>
  <c r="EP8" i="74"/>
  <c r="EO8" i="74"/>
  <c r="EN8" i="74"/>
  <c r="EJ8" i="74"/>
  <c r="EI8" i="74"/>
  <c r="EH8" i="74"/>
  <c r="EG8" i="74"/>
  <c r="EF8" i="74"/>
  <c r="EE8" i="74"/>
  <c r="ED8" i="74"/>
  <c r="EC8" i="74"/>
  <c r="EB8" i="74"/>
  <c r="EA8" i="74"/>
  <c r="DW8" i="74"/>
  <c r="DV8" i="74"/>
  <c r="DU8" i="74"/>
  <c r="DT8" i="74"/>
  <c r="DS8" i="74"/>
  <c r="DR8" i="74"/>
  <c r="DQ8" i="74"/>
  <c r="DP8" i="74"/>
  <c r="DO8" i="74"/>
  <c r="DN8" i="74"/>
  <c r="CL8" i="74"/>
  <c r="CR8" i="74" s="1"/>
  <c r="FL7" i="74"/>
  <c r="EW7" i="74"/>
  <c r="EV7" i="74"/>
  <c r="EU7" i="74"/>
  <c r="ET7" i="74"/>
  <c r="ES7" i="74"/>
  <c r="ER7" i="74"/>
  <c r="EQ7" i="74"/>
  <c r="EP7" i="74"/>
  <c r="EO7" i="74"/>
  <c r="EN7" i="74"/>
  <c r="EJ7" i="74"/>
  <c r="EI7" i="74"/>
  <c r="EH7" i="74"/>
  <c r="EG7" i="74"/>
  <c r="EF7" i="74"/>
  <c r="EE7" i="74"/>
  <c r="ED7" i="74"/>
  <c r="EC7" i="74"/>
  <c r="EB7" i="74"/>
  <c r="EA7" i="74"/>
  <c r="DW7" i="74"/>
  <c r="DV7" i="74"/>
  <c r="DU7" i="74"/>
  <c r="DT7" i="74"/>
  <c r="DS7" i="74"/>
  <c r="DR7" i="74"/>
  <c r="DQ7" i="74"/>
  <c r="DP7" i="74"/>
  <c r="DO7" i="74"/>
  <c r="DN7" i="74"/>
  <c r="CL7" i="74"/>
  <c r="G7" i="74" l="1"/>
  <c r="G9" i="74"/>
  <c r="CS9" i="74"/>
  <c r="CS7" i="74"/>
  <c r="CS10" i="74"/>
  <c r="CS11" i="74"/>
  <c r="G11" i="74"/>
  <c r="BB58" i="74"/>
  <c r="CM58" i="74"/>
  <c r="DA58" i="74" s="1"/>
  <c r="DK58" i="74" s="1"/>
  <c r="EK58" i="74"/>
  <c r="DX58" i="74"/>
  <c r="EX58" i="74"/>
  <c r="FL58" i="74"/>
  <c r="BA50" i="74"/>
  <c r="CV50" i="74" s="1"/>
  <c r="DJ50" i="74" s="1"/>
  <c r="EX50" i="74"/>
  <c r="AR50" i="74"/>
  <c r="CM50" i="74" s="1"/>
  <c r="DA50" i="74" s="1"/>
  <c r="DX50" i="74"/>
  <c r="AS50" i="74"/>
  <c r="CN50" i="74" s="1"/>
  <c r="DB50" i="74" s="1"/>
  <c r="AU50" i="74"/>
  <c r="CP50" i="74" s="1"/>
  <c r="DD50" i="74" s="1"/>
  <c r="AZ50" i="74"/>
  <c r="CU50" i="74" s="1"/>
  <c r="DI50" i="74" s="1"/>
  <c r="EK50" i="74"/>
  <c r="AT50" i="74"/>
  <c r="CO50" i="74" s="1"/>
  <c r="DC50" i="74" s="1"/>
  <c r="AV50" i="74"/>
  <c r="CQ50" i="74" s="1"/>
  <c r="DE50" i="74" s="1"/>
  <c r="AW50" i="74"/>
  <c r="CR50" i="74" s="1"/>
  <c r="DF50" i="74" s="1"/>
  <c r="AX50" i="74"/>
  <c r="CS50" i="74" s="1"/>
  <c r="DG50" i="74" s="1"/>
  <c r="DX41" i="74"/>
  <c r="EK41" i="74"/>
  <c r="EX41" i="74"/>
  <c r="DX40" i="74"/>
  <c r="EK40" i="74"/>
  <c r="EX40" i="74"/>
  <c r="DX39" i="74"/>
  <c r="EK39" i="74"/>
  <c r="EX39" i="74"/>
  <c r="DX38" i="74"/>
  <c r="EK38" i="74"/>
  <c r="EX38" i="74"/>
  <c r="DX37" i="74"/>
  <c r="EK37" i="74"/>
  <c r="EX37" i="74"/>
  <c r="DX36" i="74"/>
  <c r="EK36" i="74"/>
  <c r="EX36" i="74"/>
  <c r="CS20" i="74"/>
  <c r="CS22" i="74"/>
  <c r="CS21" i="74"/>
  <c r="CS23" i="74"/>
  <c r="DX22" i="74"/>
  <c r="DX23" i="74"/>
  <c r="EX23" i="74"/>
  <c r="EK23" i="74"/>
  <c r="CM23" i="74"/>
  <c r="CU23" i="74"/>
  <c r="EK22" i="74"/>
  <c r="CN23" i="74"/>
  <c r="CV23" i="74"/>
  <c r="CO23" i="74"/>
  <c r="EX22" i="74"/>
  <c r="CP23" i="74"/>
  <c r="CZ23" i="74"/>
  <c r="CT23" i="74"/>
  <c r="CQ23" i="74"/>
  <c r="CR23" i="74"/>
  <c r="DX20" i="74"/>
  <c r="CM22" i="74"/>
  <c r="CN22" i="74"/>
  <c r="CV22" i="74"/>
  <c r="DX21" i="74"/>
  <c r="CO22" i="74"/>
  <c r="EK21" i="74"/>
  <c r="EX21" i="74"/>
  <c r="CP22" i="74"/>
  <c r="CZ22" i="74"/>
  <c r="CT22" i="74"/>
  <c r="CQ22" i="74"/>
  <c r="CR22" i="74"/>
  <c r="CU22" i="74"/>
  <c r="CT21" i="74"/>
  <c r="CM21" i="74"/>
  <c r="CU21" i="74"/>
  <c r="EK20" i="74"/>
  <c r="CN21" i="74"/>
  <c r="CO21" i="74"/>
  <c r="CV21" i="74"/>
  <c r="EX20" i="74"/>
  <c r="CP21" i="74"/>
  <c r="CZ21" i="74"/>
  <c r="CQ21" i="74"/>
  <c r="CR21" i="74"/>
  <c r="DX19" i="74"/>
  <c r="CM20" i="74"/>
  <c r="CU20" i="74"/>
  <c r="CN20" i="74"/>
  <c r="CV20" i="74"/>
  <c r="CO20" i="74"/>
  <c r="EK19" i="74"/>
  <c r="EX19" i="74"/>
  <c r="CP20" i="74"/>
  <c r="CZ20" i="74"/>
  <c r="CQ20" i="74"/>
  <c r="CT20" i="74"/>
  <c r="CR20" i="74"/>
  <c r="CZ19" i="74"/>
  <c r="G8" i="74"/>
  <c r="G10" i="74"/>
  <c r="DX10" i="74"/>
  <c r="DX11" i="74"/>
  <c r="EK11" i="74"/>
  <c r="EX11" i="74"/>
  <c r="DX9" i="74"/>
  <c r="CM11" i="74"/>
  <c r="CU11" i="74"/>
  <c r="EK10" i="74"/>
  <c r="CN11" i="74"/>
  <c r="CV11" i="74"/>
  <c r="CO11" i="74"/>
  <c r="EX10" i="74"/>
  <c r="CP11" i="74"/>
  <c r="CZ11" i="74"/>
  <c r="CT11" i="74"/>
  <c r="CQ11" i="74"/>
  <c r="CR11" i="74"/>
  <c r="CU10" i="74"/>
  <c r="CO10" i="74"/>
  <c r="CT10" i="74"/>
  <c r="EK8" i="74"/>
  <c r="EX9" i="74"/>
  <c r="CP10" i="74"/>
  <c r="CZ10" i="74"/>
  <c r="CV10" i="74"/>
  <c r="CQ10" i="74"/>
  <c r="CM10" i="74"/>
  <c r="EK9" i="74"/>
  <c r="CN10" i="74"/>
  <c r="CR10" i="74"/>
  <c r="DX8" i="74"/>
  <c r="CM9" i="74"/>
  <c r="CU9" i="74"/>
  <c r="CT9" i="74"/>
  <c r="CN9" i="74"/>
  <c r="CV9" i="74"/>
  <c r="CO9" i="74"/>
  <c r="CP9" i="74"/>
  <c r="CZ9" i="74"/>
  <c r="CQ9" i="74"/>
  <c r="CS8" i="74"/>
  <c r="EX8" i="74"/>
  <c r="CR9" i="74"/>
  <c r="DX7" i="74"/>
  <c r="CT8" i="74"/>
  <c r="CM8" i="74"/>
  <c r="CU8" i="74"/>
  <c r="EK7" i="74"/>
  <c r="CN8" i="74"/>
  <c r="CV8" i="74"/>
  <c r="EX7" i="74"/>
  <c r="CP8" i="74"/>
  <c r="CZ8" i="74"/>
  <c r="CQ8" i="74"/>
  <c r="CO8" i="74"/>
  <c r="CT7" i="74"/>
  <c r="CV7" i="74"/>
  <c r="CO7" i="74"/>
  <c r="CP7" i="74"/>
  <c r="CZ7" i="74"/>
  <c r="CQ7" i="74"/>
  <c r="CU7" i="74"/>
  <c r="CR7" i="74"/>
  <c r="CM7" i="74"/>
  <c r="CN7" i="74"/>
  <c r="DF7" i="74" l="1"/>
  <c r="DG7" i="74"/>
  <c r="DH7" i="74"/>
  <c r="DI7" i="74"/>
  <c r="DC7" i="74"/>
  <c r="DJ7" i="74"/>
  <c r="DA7" i="74"/>
  <c r="DB7" i="74"/>
  <c r="DE7" i="74"/>
  <c r="DD7" i="74"/>
  <c r="DA10" i="74"/>
  <c r="DF10" i="74"/>
  <c r="DB10" i="74"/>
  <c r="DE10" i="74"/>
  <c r="DI10" i="74"/>
  <c r="DC10" i="74"/>
  <c r="DD10" i="74"/>
  <c r="DG10" i="74"/>
  <c r="DH10" i="74"/>
  <c r="DJ10" i="74"/>
  <c r="DM23" i="74"/>
  <c r="DZ23" i="74" s="1"/>
  <c r="EM23" i="74" s="1"/>
  <c r="FA23" i="74" s="1"/>
  <c r="DG23" i="74"/>
  <c r="DH23" i="74"/>
  <c r="DI23" i="74"/>
  <c r="DF23" i="74"/>
  <c r="DJ23" i="74"/>
  <c r="DA23" i="74"/>
  <c r="DD23" i="74"/>
  <c r="DB23" i="74"/>
  <c r="DC23" i="74"/>
  <c r="DE23" i="74"/>
  <c r="DB11" i="74"/>
  <c r="DC11" i="74"/>
  <c r="DG11" i="74"/>
  <c r="DH11" i="74"/>
  <c r="DD11" i="74"/>
  <c r="DF11" i="74"/>
  <c r="DE11" i="74"/>
  <c r="DA11" i="74"/>
  <c r="DJ11" i="74"/>
  <c r="DI11" i="74"/>
  <c r="DM20" i="74"/>
  <c r="DZ20" i="74" s="1"/>
  <c r="EM20" i="74" s="1"/>
  <c r="FA20" i="74" s="1"/>
  <c r="DJ20" i="74"/>
  <c r="DA20" i="74"/>
  <c r="DI20" i="74"/>
  <c r="DG20" i="74"/>
  <c r="DB20" i="74"/>
  <c r="DC20" i="74"/>
  <c r="DD20" i="74"/>
  <c r="DE20" i="74"/>
  <c r="DF20" i="74"/>
  <c r="DH20" i="74"/>
  <c r="DM21" i="74"/>
  <c r="DZ21" i="74" s="1"/>
  <c r="EM21" i="74" s="1"/>
  <c r="FA21" i="74" s="1"/>
  <c r="DB21" i="74"/>
  <c r="DC21" i="74"/>
  <c r="DA21" i="74"/>
  <c r="DF21" i="74"/>
  <c r="DJ21" i="74"/>
  <c r="DD21" i="74"/>
  <c r="DE21" i="74"/>
  <c r="DG21" i="74"/>
  <c r="DH21" i="74"/>
  <c r="DI21" i="74"/>
  <c r="DH8" i="74"/>
  <c r="DI8" i="74"/>
  <c r="DJ8" i="74"/>
  <c r="DA8" i="74"/>
  <c r="DB8" i="74"/>
  <c r="DG8" i="74"/>
  <c r="DC8" i="74"/>
  <c r="DD8" i="74"/>
  <c r="DE8" i="74"/>
  <c r="DF8" i="74"/>
  <c r="DJ9" i="74"/>
  <c r="DC9" i="74"/>
  <c r="DA9" i="74"/>
  <c r="DD9" i="74"/>
  <c r="DB9" i="74"/>
  <c r="DI9" i="74"/>
  <c r="DG9" i="74"/>
  <c r="DE9" i="74"/>
  <c r="DF9" i="74"/>
  <c r="DH9" i="74"/>
  <c r="DM22" i="74"/>
  <c r="DZ22" i="74" s="1"/>
  <c r="EM22" i="74" s="1"/>
  <c r="FA22" i="74" s="1"/>
  <c r="DD22" i="74"/>
  <c r="DE22" i="74"/>
  <c r="DI22" i="74"/>
  <c r="DF22" i="74"/>
  <c r="DG22" i="74"/>
  <c r="DA22" i="74"/>
  <c r="DC22" i="74"/>
  <c r="DH22" i="74"/>
  <c r="DJ22" i="74"/>
  <c r="DB22" i="74"/>
  <c r="DM19" i="74"/>
  <c r="DZ19" i="74" s="1"/>
  <c r="EM19" i="74" s="1"/>
  <c r="FA19" i="74" s="1"/>
  <c r="CW58" i="74"/>
  <c r="DK50" i="74"/>
  <c r="CW50" i="74"/>
  <c r="C50" i="74" s="1"/>
  <c r="F50" i="74" s="1"/>
  <c r="CW23" i="74"/>
  <c r="C23" i="74" s="1"/>
  <c r="CW22" i="74"/>
  <c r="C22" i="74" s="1"/>
  <c r="CW21" i="74"/>
  <c r="C21" i="74" s="1"/>
  <c r="CW20" i="74"/>
  <c r="C20" i="74" s="1"/>
  <c r="DM11" i="74"/>
  <c r="DZ11" i="74" s="1"/>
  <c r="EM11" i="74" s="1"/>
  <c r="FA11" i="74" s="1"/>
  <c r="CW11" i="74"/>
  <c r="CW10" i="74"/>
  <c r="DM10" i="74"/>
  <c r="DZ10" i="74" s="1"/>
  <c r="EM10" i="74" s="1"/>
  <c r="FA10" i="74" s="1"/>
  <c r="DM9" i="74"/>
  <c r="DZ9" i="74" s="1"/>
  <c r="EM9" i="74" s="1"/>
  <c r="FA9" i="74" s="1"/>
  <c r="CW9" i="74"/>
  <c r="DM8" i="74"/>
  <c r="DZ8" i="74" s="1"/>
  <c r="EM8" i="74" s="1"/>
  <c r="FA8" i="74" s="1"/>
  <c r="CW8" i="74"/>
  <c r="DM7" i="74"/>
  <c r="DZ7" i="74" s="1"/>
  <c r="EM7" i="74" s="1"/>
  <c r="FA7" i="74" s="1"/>
  <c r="CW7" i="74"/>
  <c r="E14" i="68"/>
  <c r="F14" i="68"/>
  <c r="G14" i="68"/>
  <c r="H14" i="68"/>
  <c r="I14" i="68"/>
  <c r="J14" i="68"/>
  <c r="K14" i="68"/>
  <c r="L14" i="68"/>
  <c r="M14" i="68"/>
  <c r="D14" i="68"/>
  <c r="DK22" i="74" l="1"/>
  <c r="DK23" i="74"/>
  <c r="DK20" i="74"/>
  <c r="DK21" i="74"/>
  <c r="DK11" i="74"/>
  <c r="C11" i="74" s="1"/>
  <c r="DK10" i="74"/>
  <c r="C10" i="74" s="1"/>
  <c r="DK9" i="74"/>
  <c r="C9" i="74" s="1"/>
  <c r="DK8" i="74"/>
  <c r="C8" i="74" s="1"/>
  <c r="DK7" i="74"/>
  <c r="C7" i="74" s="1"/>
  <c r="E55" i="67"/>
  <c r="J36" i="32" l="1"/>
  <c r="J35" i="32"/>
  <c r="K35" i="32" s="1"/>
  <c r="L35" i="32" s="1"/>
  <c r="M35" i="32" s="1"/>
  <c r="F55" i="74"/>
  <c r="F38" i="30"/>
  <c r="D5" i="61" l="1"/>
  <c r="E5" i="61"/>
  <c r="F5" i="61"/>
  <c r="G5" i="61"/>
  <c r="H5" i="61"/>
  <c r="I5" i="61"/>
  <c r="J5" i="61"/>
  <c r="K5" i="61"/>
  <c r="L5" i="61"/>
  <c r="M5" i="61"/>
  <c r="N5" i="61"/>
  <c r="O5" i="61"/>
  <c r="C5" i="61"/>
  <c r="C6" i="73"/>
  <c r="F59" i="30" l="1"/>
  <c r="B23" i="65"/>
  <c r="E22" i="59"/>
  <c r="E23" i="65" s="1"/>
  <c r="F22" i="59"/>
  <c r="F23" i="65" s="1"/>
  <c r="G22" i="59"/>
  <c r="G23" i="65" s="1"/>
  <c r="H22" i="59"/>
  <c r="H23" i="65" s="1"/>
  <c r="I22" i="59"/>
  <c r="I23" i="65" s="1"/>
  <c r="J22" i="59"/>
  <c r="J23" i="65" s="1"/>
  <c r="K22" i="59"/>
  <c r="K23" i="65" s="1"/>
  <c r="L22" i="59"/>
  <c r="L23" i="65" s="1"/>
  <c r="M22" i="59"/>
  <c r="M23" i="65" s="1"/>
  <c r="N22" i="59"/>
  <c r="N23" i="65" s="1"/>
  <c r="O22" i="59"/>
  <c r="O23" i="65" s="1"/>
  <c r="P22" i="59"/>
  <c r="P23" i="65" s="1"/>
  <c r="D22" i="59"/>
  <c r="D23" i="65" s="1"/>
  <c r="CX59" i="30"/>
  <c r="DO59" i="30" s="1"/>
  <c r="EE59" i="30" s="1"/>
  <c r="EU59" i="30" s="1"/>
  <c r="FK59" i="30" s="1"/>
  <c r="GB59" i="30" s="1"/>
  <c r="AS59" i="30"/>
  <c r="GD59" i="30" s="1"/>
  <c r="AT59" i="30"/>
  <c r="GE59" i="30" s="1"/>
  <c r="AU59" i="30"/>
  <c r="GF59" i="30" s="1"/>
  <c r="AV59" i="30"/>
  <c r="GG59" i="30" s="1"/>
  <c r="AW59" i="30"/>
  <c r="GH59" i="30" s="1"/>
  <c r="AX59" i="30"/>
  <c r="GI59" i="30" s="1"/>
  <c r="AY59" i="30"/>
  <c r="GJ59" i="30" s="1"/>
  <c r="AZ59" i="30"/>
  <c r="GK59" i="30" s="1"/>
  <c r="BA59" i="30"/>
  <c r="GL59" i="30" s="1"/>
  <c r="BB59" i="30"/>
  <c r="GM59" i="30" s="1"/>
  <c r="BC59" i="30"/>
  <c r="GN59" i="30" s="1"/>
  <c r="BD59" i="30"/>
  <c r="GO59" i="30" s="1"/>
  <c r="AR59" i="30"/>
  <c r="GC59" i="30" s="1"/>
  <c r="BE59" i="30" l="1"/>
  <c r="C23" i="65"/>
  <c r="C22" i="59"/>
  <c r="GP59" i="30"/>
  <c r="DL86" i="30"/>
  <c r="DL21" i="30"/>
  <c r="DL20" i="30"/>
  <c r="DL18" i="30"/>
  <c r="G34" i="30" l="1"/>
  <c r="G33" i="30"/>
  <c r="GP26" i="30" l="1"/>
  <c r="FX26" i="30"/>
  <c r="FW26" i="30"/>
  <c r="FV26" i="30"/>
  <c r="FU26" i="30"/>
  <c r="FT26" i="30"/>
  <c r="FS26" i="30"/>
  <c r="FR26" i="30"/>
  <c r="FQ26" i="30"/>
  <c r="FP26" i="30"/>
  <c r="FO26" i="30"/>
  <c r="FN26" i="30"/>
  <c r="FM26" i="30"/>
  <c r="FL26" i="30"/>
  <c r="FH26" i="30"/>
  <c r="FG26" i="30"/>
  <c r="FF26" i="30"/>
  <c r="FE26" i="30"/>
  <c r="FD26" i="30"/>
  <c r="FC26" i="30"/>
  <c r="FB26" i="30"/>
  <c r="FA26" i="30"/>
  <c r="EZ26" i="30"/>
  <c r="EY26" i="30"/>
  <c r="EX26" i="30"/>
  <c r="EW26" i="30"/>
  <c r="EV26" i="30"/>
  <c r="ER26" i="30"/>
  <c r="EQ26" i="30"/>
  <c r="EP26" i="30"/>
  <c r="EO26" i="30"/>
  <c r="EN26" i="30"/>
  <c r="EM26" i="30"/>
  <c r="EL26" i="30"/>
  <c r="EK26" i="30"/>
  <c r="EJ26" i="30"/>
  <c r="EI26" i="30"/>
  <c r="EH26" i="30"/>
  <c r="EG26" i="30"/>
  <c r="EF26" i="30"/>
  <c r="EB26" i="30"/>
  <c r="EA26" i="30"/>
  <c r="DZ26" i="30"/>
  <c r="DY26" i="30"/>
  <c r="DX26" i="30"/>
  <c r="DW26" i="30"/>
  <c r="DV26" i="30"/>
  <c r="DU26" i="30"/>
  <c r="DT26" i="30"/>
  <c r="DS26" i="30"/>
  <c r="DR26" i="30"/>
  <c r="DQ26" i="30"/>
  <c r="DP26" i="30"/>
  <c r="CX26" i="30"/>
  <c r="DO26" i="30" s="1"/>
  <c r="EE26" i="30" s="1"/>
  <c r="EU26" i="30" s="1"/>
  <c r="FK26" i="30" s="1"/>
  <c r="GB26" i="30" s="1"/>
  <c r="G26" i="30"/>
  <c r="FY20" i="30"/>
  <c r="FI20" i="30"/>
  <c r="ES20" i="30"/>
  <c r="EC20" i="30"/>
  <c r="C20" i="30"/>
  <c r="CX20" i="30"/>
  <c r="DO20" i="30" s="1"/>
  <c r="EE20" i="30" s="1"/>
  <c r="EU20" i="30" s="1"/>
  <c r="FK20" i="30" s="1"/>
  <c r="GB20" i="30" s="1"/>
  <c r="G20" i="30"/>
  <c r="GP13" i="30"/>
  <c r="FH13" i="30"/>
  <c r="FG13" i="30"/>
  <c r="FF13" i="30"/>
  <c r="FE13" i="30"/>
  <c r="FD13" i="30"/>
  <c r="FC13" i="30"/>
  <c r="FB13" i="30"/>
  <c r="FA13" i="30"/>
  <c r="EZ13" i="30"/>
  <c r="EY13" i="30"/>
  <c r="EX13" i="30"/>
  <c r="EW13" i="30"/>
  <c r="EV13" i="30"/>
  <c r="ER13" i="30"/>
  <c r="EQ13" i="30"/>
  <c r="EP13" i="30"/>
  <c r="EO13" i="30"/>
  <c r="EN13" i="30"/>
  <c r="EM13" i="30"/>
  <c r="EL13" i="30"/>
  <c r="EK13" i="30"/>
  <c r="EJ13" i="30"/>
  <c r="EI13" i="30"/>
  <c r="EH13" i="30"/>
  <c r="EG13" i="30"/>
  <c r="EF13" i="30"/>
  <c r="CX13" i="30"/>
  <c r="G13" i="30"/>
  <c r="GP7" i="30"/>
  <c r="FX7" i="30"/>
  <c r="FW7" i="30"/>
  <c r="FV7" i="30"/>
  <c r="FU7" i="30"/>
  <c r="FT7" i="30"/>
  <c r="FS7" i="30"/>
  <c r="FR7" i="30"/>
  <c r="FQ7" i="30"/>
  <c r="FP7" i="30"/>
  <c r="FO7" i="30"/>
  <c r="FN7" i="30"/>
  <c r="FM7" i="30"/>
  <c r="FL7" i="30"/>
  <c r="FH7" i="30"/>
  <c r="FG7" i="30"/>
  <c r="FF7" i="30"/>
  <c r="FE7" i="30"/>
  <c r="FD7" i="30"/>
  <c r="FC7" i="30"/>
  <c r="FB7" i="30"/>
  <c r="FA7" i="30"/>
  <c r="EZ7" i="30"/>
  <c r="EY7" i="30"/>
  <c r="EX7" i="30"/>
  <c r="EW7" i="30"/>
  <c r="EV7" i="30"/>
  <c r="ER7" i="30"/>
  <c r="EQ7" i="30"/>
  <c r="EP7" i="30"/>
  <c r="EO7" i="30"/>
  <c r="EN7" i="30"/>
  <c r="EM7" i="30"/>
  <c r="EL7" i="30"/>
  <c r="EK7" i="30"/>
  <c r="EJ7" i="30"/>
  <c r="EI7" i="30"/>
  <c r="EH7" i="30"/>
  <c r="EG7" i="30"/>
  <c r="EF7" i="30"/>
  <c r="CX7" i="30"/>
  <c r="GP6" i="30"/>
  <c r="FX6" i="30"/>
  <c r="FW6" i="30"/>
  <c r="FV6" i="30"/>
  <c r="FU6" i="30"/>
  <c r="FT6" i="30"/>
  <c r="FS6" i="30"/>
  <c r="FR6" i="30"/>
  <c r="FQ6" i="30"/>
  <c r="FP6" i="30"/>
  <c r="FO6" i="30"/>
  <c r="FN6" i="30"/>
  <c r="FM6" i="30"/>
  <c r="FL6" i="30"/>
  <c r="FH6" i="30"/>
  <c r="FG6" i="30"/>
  <c r="FF6" i="30"/>
  <c r="FE6" i="30"/>
  <c r="FD6" i="30"/>
  <c r="FC6" i="30"/>
  <c r="FB6" i="30"/>
  <c r="FA6" i="30"/>
  <c r="EZ6" i="30"/>
  <c r="EY6" i="30"/>
  <c r="EX6" i="30"/>
  <c r="EW6" i="30"/>
  <c r="EV6" i="30"/>
  <c r="ER6" i="30"/>
  <c r="EQ6" i="30"/>
  <c r="EP6" i="30"/>
  <c r="EO6" i="30"/>
  <c r="EN6" i="30"/>
  <c r="EM6" i="30"/>
  <c r="EL6" i="30"/>
  <c r="EK6" i="30"/>
  <c r="EJ6" i="30"/>
  <c r="EI6" i="30"/>
  <c r="EH6" i="30"/>
  <c r="EG6" i="30"/>
  <c r="EF6" i="30"/>
  <c r="CX6" i="30"/>
  <c r="G6" i="30"/>
  <c r="DI13" i="30" l="1"/>
  <c r="FV13" i="30" s="1"/>
  <c r="DB13" i="30"/>
  <c r="FO13" i="30" s="1"/>
  <c r="DF13" i="30"/>
  <c r="DJ13" i="30"/>
  <c r="FW13" i="30" s="1"/>
  <c r="DA13" i="30"/>
  <c r="FN13" i="30" s="1"/>
  <c r="DE13" i="30"/>
  <c r="FR13" i="30" s="1"/>
  <c r="CY13" i="30"/>
  <c r="FL13" i="30" s="1"/>
  <c r="DC13" i="30"/>
  <c r="FP13" i="30" s="1"/>
  <c r="DG13" i="30"/>
  <c r="FT13" i="30" s="1"/>
  <c r="DK13" i="30"/>
  <c r="CZ13" i="30"/>
  <c r="DD13" i="30"/>
  <c r="DH13" i="30"/>
  <c r="FU13" i="30" s="1"/>
  <c r="DB7" i="30"/>
  <c r="DC7" i="30"/>
  <c r="DD7" i="30"/>
  <c r="CY7" i="30"/>
  <c r="DE7" i="30"/>
  <c r="DF7" i="30"/>
  <c r="DK7" i="30"/>
  <c r="DG7" i="30"/>
  <c r="CZ7" i="30"/>
  <c r="DH7" i="30"/>
  <c r="DA7" i="30"/>
  <c r="DI7" i="30"/>
  <c r="DJ7" i="30"/>
  <c r="DB6" i="30"/>
  <c r="DC6" i="30"/>
  <c r="DD6" i="30"/>
  <c r="DH6" i="30"/>
  <c r="DJ6" i="30"/>
  <c r="DK6" i="30"/>
  <c r="DA6" i="30"/>
  <c r="DE6" i="30"/>
  <c r="DF6" i="30"/>
  <c r="CY6" i="30"/>
  <c r="DG6" i="30"/>
  <c r="CZ6" i="30"/>
  <c r="DI6" i="30"/>
  <c r="FI26" i="30"/>
  <c r="EC26" i="30"/>
  <c r="FY26" i="30"/>
  <c r="ES26" i="30"/>
  <c r="FI13" i="30"/>
  <c r="DO13" i="30"/>
  <c r="EE13" i="30" s="1"/>
  <c r="EU13" i="30" s="1"/>
  <c r="FK13" i="30" s="1"/>
  <c r="GB13" i="30" s="1"/>
  <c r="DV13" i="30"/>
  <c r="DY13" i="30"/>
  <c r="DO7" i="30"/>
  <c r="EE7" i="30" s="1"/>
  <c r="EU7" i="30" s="1"/>
  <c r="FK7" i="30" s="1"/>
  <c r="GB7" i="30" s="1"/>
  <c r="DR13" i="30"/>
  <c r="DZ13" i="30"/>
  <c r="ES13" i="30"/>
  <c r="DS13" i="30"/>
  <c r="EA13" i="30"/>
  <c r="FI7" i="30"/>
  <c r="DP13" i="30"/>
  <c r="DT13" i="30"/>
  <c r="DX13" i="30"/>
  <c r="FY7" i="30"/>
  <c r="DO6" i="30"/>
  <c r="EE6" i="30" s="1"/>
  <c r="EU6" i="30" s="1"/>
  <c r="FK6" i="30" s="1"/>
  <c r="GB6" i="30" s="1"/>
  <c r="ES7" i="30"/>
  <c r="FY6" i="30"/>
  <c r="ES6" i="30"/>
  <c r="FI6" i="30"/>
  <c r="C37" i="94"/>
  <c r="D37" i="94"/>
  <c r="E37" i="94"/>
  <c r="F37" i="94"/>
  <c r="G37" i="94"/>
  <c r="H37" i="94"/>
  <c r="I37" i="94"/>
  <c r="J37" i="94"/>
  <c r="K37" i="94"/>
  <c r="L37" i="94"/>
  <c r="M37" i="94"/>
  <c r="N37" i="94"/>
  <c r="O37" i="94"/>
  <c r="C38" i="94"/>
  <c r="D38" i="94"/>
  <c r="E38" i="94"/>
  <c r="F38" i="94"/>
  <c r="G38" i="94"/>
  <c r="G39" i="94" s="1"/>
  <c r="H38" i="94"/>
  <c r="I38" i="94"/>
  <c r="J38" i="94"/>
  <c r="K38" i="94"/>
  <c r="L38" i="94"/>
  <c r="M38" i="94"/>
  <c r="M39" i="94" s="1"/>
  <c r="N38" i="94"/>
  <c r="N39" i="94" s="1"/>
  <c r="O38" i="94"/>
  <c r="O39" i="94" s="1"/>
  <c r="O15" i="94"/>
  <c r="N15" i="94"/>
  <c r="M15" i="94"/>
  <c r="L15" i="94"/>
  <c r="K15" i="94"/>
  <c r="J15" i="94"/>
  <c r="I15" i="94"/>
  <c r="H15" i="94"/>
  <c r="G15" i="94"/>
  <c r="F15" i="94"/>
  <c r="E15" i="94"/>
  <c r="D15" i="94"/>
  <c r="C15" i="94"/>
  <c r="O14" i="94"/>
  <c r="N14" i="94"/>
  <c r="M14" i="94"/>
  <c r="L14" i="94"/>
  <c r="K14" i="94"/>
  <c r="J14" i="94"/>
  <c r="I14" i="94"/>
  <c r="H14" i="94"/>
  <c r="G14" i="94"/>
  <c r="F14" i="94"/>
  <c r="E14" i="94"/>
  <c r="D14" i="94"/>
  <c r="C14" i="94"/>
  <c r="O12" i="94"/>
  <c r="N12" i="94"/>
  <c r="M12" i="94"/>
  <c r="L12" i="94"/>
  <c r="K12" i="94"/>
  <c r="J12" i="94"/>
  <c r="I12" i="94"/>
  <c r="H12" i="94"/>
  <c r="G12" i="94"/>
  <c r="F12" i="94"/>
  <c r="E12" i="94"/>
  <c r="D12" i="94"/>
  <c r="C12" i="94"/>
  <c r="O11" i="94"/>
  <c r="N11" i="94"/>
  <c r="M11" i="94"/>
  <c r="L11" i="94"/>
  <c r="K11" i="94"/>
  <c r="J11" i="94"/>
  <c r="I11" i="94"/>
  <c r="H11" i="94"/>
  <c r="G11" i="94"/>
  <c r="F11" i="94"/>
  <c r="E11" i="94"/>
  <c r="D11" i="94"/>
  <c r="C11" i="94"/>
  <c r="O39" i="103"/>
  <c r="N39" i="103"/>
  <c r="M39" i="103"/>
  <c r="L39" i="103"/>
  <c r="K39" i="103"/>
  <c r="J39" i="103"/>
  <c r="I39" i="103"/>
  <c r="H39" i="103"/>
  <c r="G39" i="103"/>
  <c r="F39" i="103"/>
  <c r="E39" i="103"/>
  <c r="D39" i="103"/>
  <c r="C39" i="103"/>
  <c r="Q38" i="103"/>
  <c r="P38" i="103"/>
  <c r="Q37" i="103"/>
  <c r="P37" i="103"/>
  <c r="Q32" i="103"/>
  <c r="P32" i="103"/>
  <c r="Q31" i="103"/>
  <c r="P31" i="103"/>
  <c r="Q23" i="103"/>
  <c r="P23" i="103"/>
  <c r="Q22" i="103"/>
  <c r="P22" i="103"/>
  <c r="Q21" i="103"/>
  <c r="P21" i="103"/>
  <c r="Q20" i="103"/>
  <c r="P20" i="103"/>
  <c r="Q19" i="103"/>
  <c r="P19" i="103"/>
  <c r="Q15" i="103"/>
  <c r="P15" i="103"/>
  <c r="Q14" i="103"/>
  <c r="P14" i="103"/>
  <c r="Q12" i="103"/>
  <c r="P12" i="103"/>
  <c r="Q11" i="103"/>
  <c r="P11" i="103"/>
  <c r="O8" i="103"/>
  <c r="N8" i="103"/>
  <c r="M8" i="103"/>
  <c r="M13" i="103" s="1"/>
  <c r="L8" i="103"/>
  <c r="L24" i="103" s="1"/>
  <c r="L30" i="103" s="1"/>
  <c r="L33" i="103" s="1"/>
  <c r="K8" i="103"/>
  <c r="K24" i="103" s="1"/>
  <c r="K30" i="103" s="1"/>
  <c r="J8" i="103"/>
  <c r="J24" i="103" s="1"/>
  <c r="J30" i="103" s="1"/>
  <c r="J33" i="103" s="1"/>
  <c r="I8" i="103"/>
  <c r="I24" i="103" s="1"/>
  <c r="I30" i="103" s="1"/>
  <c r="I33" i="103" s="1"/>
  <c r="H8" i="103"/>
  <c r="H24" i="103" s="1"/>
  <c r="H30" i="103" s="1"/>
  <c r="H33" i="103" s="1"/>
  <c r="G8" i="103"/>
  <c r="G24" i="103" s="1"/>
  <c r="G30" i="103" s="1"/>
  <c r="G33" i="103" s="1"/>
  <c r="F8" i="103"/>
  <c r="F24" i="103" s="1"/>
  <c r="F30" i="103" s="1"/>
  <c r="F33" i="103" s="1"/>
  <c r="E8" i="103"/>
  <c r="E24" i="103" s="1"/>
  <c r="E30" i="103" s="1"/>
  <c r="E33" i="103" s="1"/>
  <c r="D8" i="103"/>
  <c r="D24" i="103" s="1"/>
  <c r="D30" i="103" s="1"/>
  <c r="D33" i="103" s="1"/>
  <c r="C8" i="103"/>
  <c r="Q7" i="103"/>
  <c r="P7" i="103"/>
  <c r="Q6" i="103"/>
  <c r="P6" i="103"/>
  <c r="Q5" i="103"/>
  <c r="P5" i="103"/>
  <c r="Q4" i="103"/>
  <c r="P4" i="103"/>
  <c r="O39" i="102"/>
  <c r="N39" i="102"/>
  <c r="M39" i="102"/>
  <c r="L39" i="102"/>
  <c r="K39" i="102"/>
  <c r="J39" i="102"/>
  <c r="I39" i="102"/>
  <c r="H39" i="102"/>
  <c r="G39" i="102"/>
  <c r="F39" i="102"/>
  <c r="E39" i="102"/>
  <c r="D39" i="102"/>
  <c r="C39" i="102"/>
  <c r="Q38" i="102"/>
  <c r="P38" i="102"/>
  <c r="Q37" i="102"/>
  <c r="P37" i="102"/>
  <c r="Q32" i="102"/>
  <c r="P32" i="102"/>
  <c r="Q31" i="102"/>
  <c r="P31" i="102"/>
  <c r="Q23" i="102"/>
  <c r="P23" i="102"/>
  <c r="Q22" i="102"/>
  <c r="P22" i="102"/>
  <c r="Q21" i="102"/>
  <c r="P21" i="102"/>
  <c r="Q20" i="102"/>
  <c r="P20" i="102"/>
  <c r="Q19" i="102"/>
  <c r="P19" i="102"/>
  <c r="Q15" i="102"/>
  <c r="P15" i="102"/>
  <c r="Q14" i="102"/>
  <c r="P14" i="102"/>
  <c r="Q12" i="102"/>
  <c r="P12" i="102"/>
  <c r="Q11" i="102"/>
  <c r="P11" i="102"/>
  <c r="O8" i="102"/>
  <c r="O24" i="102" s="1"/>
  <c r="O30" i="102" s="1"/>
  <c r="O33" i="102" s="1"/>
  <c r="N8" i="102"/>
  <c r="N24" i="102" s="1"/>
  <c r="N30" i="102" s="1"/>
  <c r="N33" i="102" s="1"/>
  <c r="M8" i="102"/>
  <c r="M24" i="102" s="1"/>
  <c r="M30" i="102" s="1"/>
  <c r="M33" i="102" s="1"/>
  <c r="L8" i="102"/>
  <c r="L24" i="102" s="1"/>
  <c r="L30" i="102" s="1"/>
  <c r="L33" i="102" s="1"/>
  <c r="K8" i="102"/>
  <c r="K24" i="102" s="1"/>
  <c r="K30" i="102" s="1"/>
  <c r="J8" i="102"/>
  <c r="J24" i="102" s="1"/>
  <c r="J30" i="102" s="1"/>
  <c r="J33" i="102" s="1"/>
  <c r="I8" i="102"/>
  <c r="I24" i="102" s="1"/>
  <c r="I30" i="102" s="1"/>
  <c r="I33" i="102" s="1"/>
  <c r="H8" i="102"/>
  <c r="H24" i="102" s="1"/>
  <c r="H30" i="102" s="1"/>
  <c r="H33" i="102" s="1"/>
  <c r="G8" i="102"/>
  <c r="G24" i="102" s="1"/>
  <c r="G30" i="102" s="1"/>
  <c r="G33" i="102" s="1"/>
  <c r="F8" i="102"/>
  <c r="F24" i="102" s="1"/>
  <c r="F30" i="102" s="1"/>
  <c r="F33" i="102" s="1"/>
  <c r="E8" i="102"/>
  <c r="E24" i="102" s="1"/>
  <c r="E30" i="102" s="1"/>
  <c r="E33" i="102" s="1"/>
  <c r="D8" i="102"/>
  <c r="D24" i="102" s="1"/>
  <c r="D30" i="102" s="1"/>
  <c r="D33" i="102" s="1"/>
  <c r="C8" i="102"/>
  <c r="Q7" i="102"/>
  <c r="P7" i="102"/>
  <c r="Q6" i="102"/>
  <c r="P6" i="102"/>
  <c r="Q5" i="102"/>
  <c r="P5" i="102"/>
  <c r="Q4" i="102"/>
  <c r="P4" i="102"/>
  <c r="O39" i="101"/>
  <c r="N39" i="101"/>
  <c r="M39" i="101"/>
  <c r="L39" i="101"/>
  <c r="K39" i="101"/>
  <c r="J39" i="101"/>
  <c r="I39" i="101"/>
  <c r="H39" i="101"/>
  <c r="G39" i="101"/>
  <c r="F39" i="101"/>
  <c r="E39" i="101"/>
  <c r="D39" i="101"/>
  <c r="C39" i="101"/>
  <c r="Q38" i="101"/>
  <c r="P38" i="101"/>
  <c r="Q37" i="101"/>
  <c r="P37" i="101"/>
  <c r="Q32" i="101"/>
  <c r="P32" i="101"/>
  <c r="Q31" i="101"/>
  <c r="P31" i="101"/>
  <c r="Q23" i="101"/>
  <c r="P23" i="101"/>
  <c r="Q22" i="101"/>
  <c r="P22" i="101"/>
  <c r="Q21" i="101"/>
  <c r="P21" i="101"/>
  <c r="Q20" i="101"/>
  <c r="P20" i="101"/>
  <c r="Q19" i="101"/>
  <c r="P19" i="101"/>
  <c r="Q15" i="101"/>
  <c r="P15" i="101"/>
  <c r="Q14" i="101"/>
  <c r="P14" i="101"/>
  <c r="Q12" i="101"/>
  <c r="P12" i="101"/>
  <c r="Q11" i="101"/>
  <c r="P11" i="101"/>
  <c r="O8" i="101"/>
  <c r="O13" i="101" s="1"/>
  <c r="N8" i="101"/>
  <c r="N24" i="101" s="1"/>
  <c r="N30" i="101" s="1"/>
  <c r="N33" i="101" s="1"/>
  <c r="M8" i="101"/>
  <c r="M24" i="101" s="1"/>
  <c r="M30" i="101" s="1"/>
  <c r="M33" i="101" s="1"/>
  <c r="L8" i="101"/>
  <c r="L24" i="101" s="1"/>
  <c r="L30" i="101" s="1"/>
  <c r="L33" i="101" s="1"/>
  <c r="K8" i="101"/>
  <c r="K24" i="101" s="1"/>
  <c r="K30" i="101" s="1"/>
  <c r="J8" i="101"/>
  <c r="J24" i="101" s="1"/>
  <c r="J30" i="101" s="1"/>
  <c r="J33" i="101" s="1"/>
  <c r="I8" i="101"/>
  <c r="I24" i="101" s="1"/>
  <c r="I30" i="101" s="1"/>
  <c r="I33" i="101" s="1"/>
  <c r="H8" i="101"/>
  <c r="H24" i="101" s="1"/>
  <c r="H30" i="101" s="1"/>
  <c r="H33" i="101" s="1"/>
  <c r="G8" i="101"/>
  <c r="G24" i="101" s="1"/>
  <c r="G30" i="101" s="1"/>
  <c r="G33" i="101" s="1"/>
  <c r="F8" i="101"/>
  <c r="F24" i="101" s="1"/>
  <c r="F30" i="101" s="1"/>
  <c r="F33" i="101" s="1"/>
  <c r="E8" i="101"/>
  <c r="E24" i="101" s="1"/>
  <c r="E30" i="101" s="1"/>
  <c r="E33" i="101" s="1"/>
  <c r="D8" i="101"/>
  <c r="D24" i="101" s="1"/>
  <c r="D30" i="101" s="1"/>
  <c r="D33" i="101" s="1"/>
  <c r="C8" i="101"/>
  <c r="Q7" i="101"/>
  <c r="P7" i="101"/>
  <c r="Q6" i="101"/>
  <c r="P6" i="101"/>
  <c r="Q5" i="101"/>
  <c r="P5" i="101"/>
  <c r="Q4" i="101"/>
  <c r="P4" i="101"/>
  <c r="O39" i="100"/>
  <c r="N39" i="100"/>
  <c r="M39" i="100"/>
  <c r="L39" i="100"/>
  <c r="K39" i="100"/>
  <c r="J39" i="100"/>
  <c r="I39" i="100"/>
  <c r="H39" i="100"/>
  <c r="G39" i="100"/>
  <c r="F39" i="100"/>
  <c r="E39" i="100"/>
  <c r="D39" i="100"/>
  <c r="C39" i="100"/>
  <c r="Q38" i="100"/>
  <c r="P38" i="100"/>
  <c r="Q37" i="100"/>
  <c r="P37" i="100"/>
  <c r="Q32" i="100"/>
  <c r="P32" i="100"/>
  <c r="Q31" i="100"/>
  <c r="P31" i="100"/>
  <c r="Q23" i="100"/>
  <c r="P23" i="100"/>
  <c r="Q22" i="100"/>
  <c r="P22" i="100"/>
  <c r="Q21" i="100"/>
  <c r="P21" i="100"/>
  <c r="Q20" i="100"/>
  <c r="P20" i="100"/>
  <c r="Q19" i="100"/>
  <c r="P19" i="100"/>
  <c r="Q15" i="100"/>
  <c r="P15" i="100"/>
  <c r="Q14" i="100"/>
  <c r="P14" i="100"/>
  <c r="Q12" i="100"/>
  <c r="P12" i="100"/>
  <c r="Q11" i="100"/>
  <c r="P11" i="100"/>
  <c r="O8" i="100"/>
  <c r="O24" i="100" s="1"/>
  <c r="O30" i="100" s="1"/>
  <c r="O33" i="100" s="1"/>
  <c r="N8" i="100"/>
  <c r="N13" i="100" s="1"/>
  <c r="M8" i="100"/>
  <c r="M13" i="100" s="1"/>
  <c r="L8" i="100"/>
  <c r="L24" i="100" s="1"/>
  <c r="L30" i="100" s="1"/>
  <c r="L33" i="100" s="1"/>
  <c r="K8" i="100"/>
  <c r="K24" i="100" s="1"/>
  <c r="K30" i="100" s="1"/>
  <c r="J8" i="100"/>
  <c r="J24" i="100" s="1"/>
  <c r="J30" i="100" s="1"/>
  <c r="J33" i="100" s="1"/>
  <c r="I8" i="100"/>
  <c r="I24" i="100" s="1"/>
  <c r="I30" i="100" s="1"/>
  <c r="I33" i="100" s="1"/>
  <c r="H8" i="100"/>
  <c r="H24" i="100" s="1"/>
  <c r="H30" i="100" s="1"/>
  <c r="H33" i="100" s="1"/>
  <c r="G8" i="100"/>
  <c r="G24" i="100" s="1"/>
  <c r="G30" i="100" s="1"/>
  <c r="G33" i="100" s="1"/>
  <c r="F8" i="100"/>
  <c r="F24" i="100" s="1"/>
  <c r="F30" i="100" s="1"/>
  <c r="F33" i="100" s="1"/>
  <c r="E8" i="100"/>
  <c r="E24" i="100" s="1"/>
  <c r="E30" i="100" s="1"/>
  <c r="E33" i="100" s="1"/>
  <c r="D8" i="100"/>
  <c r="D24" i="100" s="1"/>
  <c r="D30" i="100" s="1"/>
  <c r="D33" i="100" s="1"/>
  <c r="C8" i="100"/>
  <c r="Q7" i="100"/>
  <c r="P7" i="100"/>
  <c r="Q6" i="100"/>
  <c r="P6" i="100"/>
  <c r="Q5" i="100"/>
  <c r="P5" i="100"/>
  <c r="Q4" i="100"/>
  <c r="P4" i="100"/>
  <c r="O39" i="99"/>
  <c r="N39" i="99"/>
  <c r="M39" i="99"/>
  <c r="L39" i="99"/>
  <c r="K39" i="99"/>
  <c r="J39" i="99"/>
  <c r="I39" i="99"/>
  <c r="H39" i="99"/>
  <c r="G39" i="99"/>
  <c r="F39" i="99"/>
  <c r="E39" i="99"/>
  <c r="D39" i="99"/>
  <c r="C39" i="99"/>
  <c r="Q38" i="99"/>
  <c r="P38" i="99"/>
  <c r="Q37" i="99"/>
  <c r="P37" i="99"/>
  <c r="Q32" i="99"/>
  <c r="P32" i="99"/>
  <c r="Q31" i="99"/>
  <c r="P31" i="99"/>
  <c r="Q23" i="99"/>
  <c r="P23" i="99"/>
  <c r="Q22" i="99"/>
  <c r="P22" i="99"/>
  <c r="Q21" i="99"/>
  <c r="P21" i="99"/>
  <c r="Q20" i="99"/>
  <c r="P20" i="99"/>
  <c r="Q19" i="99"/>
  <c r="P19" i="99"/>
  <c r="Q15" i="99"/>
  <c r="P15" i="99"/>
  <c r="Q14" i="99"/>
  <c r="P14" i="99"/>
  <c r="Q12" i="99"/>
  <c r="P12" i="99"/>
  <c r="Q11" i="99"/>
  <c r="P11" i="99"/>
  <c r="O8" i="99"/>
  <c r="N8" i="99"/>
  <c r="N24" i="99" s="1"/>
  <c r="N30" i="99" s="1"/>
  <c r="N33" i="99" s="1"/>
  <c r="M8" i="99"/>
  <c r="M24" i="99" s="1"/>
  <c r="M30" i="99" s="1"/>
  <c r="M33" i="99" s="1"/>
  <c r="L8" i="99"/>
  <c r="L24" i="99" s="1"/>
  <c r="L30" i="99" s="1"/>
  <c r="L33" i="99" s="1"/>
  <c r="K8" i="99"/>
  <c r="K24" i="99" s="1"/>
  <c r="K30" i="99" s="1"/>
  <c r="J8" i="99"/>
  <c r="J24" i="99" s="1"/>
  <c r="J30" i="99" s="1"/>
  <c r="J33" i="99" s="1"/>
  <c r="I8" i="99"/>
  <c r="I24" i="99" s="1"/>
  <c r="I30" i="99" s="1"/>
  <c r="I33" i="99" s="1"/>
  <c r="H8" i="99"/>
  <c r="H24" i="99" s="1"/>
  <c r="H30" i="99" s="1"/>
  <c r="H33" i="99" s="1"/>
  <c r="G8" i="99"/>
  <c r="G24" i="99" s="1"/>
  <c r="G30" i="99" s="1"/>
  <c r="G33" i="99" s="1"/>
  <c r="F8" i="99"/>
  <c r="F24" i="99" s="1"/>
  <c r="F30" i="99" s="1"/>
  <c r="F33" i="99" s="1"/>
  <c r="E8" i="99"/>
  <c r="E24" i="99" s="1"/>
  <c r="E30" i="99" s="1"/>
  <c r="E33" i="99" s="1"/>
  <c r="D8" i="99"/>
  <c r="D24" i="99" s="1"/>
  <c r="D30" i="99" s="1"/>
  <c r="D33" i="99" s="1"/>
  <c r="C8" i="99"/>
  <c r="Q7" i="99"/>
  <c r="P7" i="99"/>
  <c r="Q6" i="99"/>
  <c r="P6" i="99"/>
  <c r="Q5" i="99"/>
  <c r="P5" i="99"/>
  <c r="Q4" i="99"/>
  <c r="P4" i="99"/>
  <c r="O39" i="98"/>
  <c r="N39" i="98"/>
  <c r="M39" i="98"/>
  <c r="L39" i="98"/>
  <c r="K39" i="98"/>
  <c r="J39" i="98"/>
  <c r="I39" i="98"/>
  <c r="H39" i="98"/>
  <c r="G39" i="98"/>
  <c r="F39" i="98"/>
  <c r="E39" i="98"/>
  <c r="D39" i="98"/>
  <c r="C39" i="98"/>
  <c r="Q38" i="98"/>
  <c r="P38" i="98"/>
  <c r="Q37" i="98"/>
  <c r="P37" i="98"/>
  <c r="P39" i="98" s="1"/>
  <c r="Q32" i="98"/>
  <c r="P32" i="98"/>
  <c r="Q31" i="98"/>
  <c r="P31" i="98"/>
  <c r="Q23" i="98"/>
  <c r="P23" i="98"/>
  <c r="Q22" i="98"/>
  <c r="P22" i="98"/>
  <c r="Q21" i="98"/>
  <c r="P21" i="98"/>
  <c r="Q20" i="98"/>
  <c r="P20" i="98"/>
  <c r="Q19" i="98"/>
  <c r="P19" i="98"/>
  <c r="Q15" i="98"/>
  <c r="P15" i="98"/>
  <c r="Q14" i="98"/>
  <c r="P14" i="98"/>
  <c r="Q12" i="98"/>
  <c r="P12" i="98"/>
  <c r="Q11" i="98"/>
  <c r="P11" i="98"/>
  <c r="O8" i="98"/>
  <c r="O13" i="98" s="1"/>
  <c r="N8" i="98"/>
  <c r="N24" i="98" s="1"/>
  <c r="N30" i="98" s="1"/>
  <c r="N33" i="98" s="1"/>
  <c r="M8" i="98"/>
  <c r="M13" i="98" s="1"/>
  <c r="L8" i="98"/>
  <c r="L24" i="98" s="1"/>
  <c r="L30" i="98" s="1"/>
  <c r="L33" i="98" s="1"/>
  <c r="K8" i="98"/>
  <c r="K24" i="98" s="1"/>
  <c r="K30" i="98" s="1"/>
  <c r="J8" i="98"/>
  <c r="J24" i="98" s="1"/>
  <c r="J30" i="98" s="1"/>
  <c r="J33" i="98" s="1"/>
  <c r="I8" i="98"/>
  <c r="I24" i="98" s="1"/>
  <c r="I30" i="98" s="1"/>
  <c r="I33" i="98" s="1"/>
  <c r="H8" i="98"/>
  <c r="H24" i="98" s="1"/>
  <c r="H30" i="98" s="1"/>
  <c r="H33" i="98" s="1"/>
  <c r="G8" i="98"/>
  <c r="G24" i="98" s="1"/>
  <c r="G30" i="98" s="1"/>
  <c r="G33" i="98" s="1"/>
  <c r="F8" i="98"/>
  <c r="F24" i="98" s="1"/>
  <c r="F30" i="98" s="1"/>
  <c r="F33" i="98" s="1"/>
  <c r="E8" i="98"/>
  <c r="E24" i="98" s="1"/>
  <c r="E30" i="98" s="1"/>
  <c r="E33" i="98" s="1"/>
  <c r="D8" i="98"/>
  <c r="D24" i="98" s="1"/>
  <c r="D30" i="98" s="1"/>
  <c r="D33" i="98" s="1"/>
  <c r="C8" i="98"/>
  <c r="Q7" i="98"/>
  <c r="P7" i="98"/>
  <c r="Q6" i="98"/>
  <c r="P6" i="98"/>
  <c r="Q5" i="98"/>
  <c r="P5" i="98"/>
  <c r="Q4" i="98"/>
  <c r="P4" i="98"/>
  <c r="O39" i="97"/>
  <c r="N39" i="97"/>
  <c r="M39" i="97"/>
  <c r="L39" i="97"/>
  <c r="K39" i="97"/>
  <c r="J39" i="97"/>
  <c r="I39" i="97"/>
  <c r="H39" i="97"/>
  <c r="G39" i="97"/>
  <c r="F39" i="97"/>
  <c r="E39" i="97"/>
  <c r="D39" i="97"/>
  <c r="C39" i="97"/>
  <c r="Q38" i="97"/>
  <c r="P38" i="97"/>
  <c r="Q37" i="97"/>
  <c r="P37" i="97"/>
  <c r="Q32" i="97"/>
  <c r="P32" i="97"/>
  <c r="Q31" i="97"/>
  <c r="P31" i="97"/>
  <c r="Q23" i="97"/>
  <c r="P23" i="97"/>
  <c r="Q22" i="97"/>
  <c r="P22" i="97"/>
  <c r="Q21" i="97"/>
  <c r="P21" i="97"/>
  <c r="Q20" i="97"/>
  <c r="P20" i="97"/>
  <c r="Q19" i="97"/>
  <c r="P19" i="97"/>
  <c r="Q15" i="97"/>
  <c r="P15" i="97"/>
  <c r="Q14" i="97"/>
  <c r="P14" i="97"/>
  <c r="Q12" i="97"/>
  <c r="P12" i="97"/>
  <c r="Q11" i="97"/>
  <c r="P11" i="97"/>
  <c r="O8" i="97"/>
  <c r="O24" i="97" s="1"/>
  <c r="O30" i="97" s="1"/>
  <c r="O33" i="97" s="1"/>
  <c r="N8" i="97"/>
  <c r="N24" i="97" s="1"/>
  <c r="N30" i="97" s="1"/>
  <c r="N33" i="97" s="1"/>
  <c r="M8" i="97"/>
  <c r="M24" i="97" s="1"/>
  <c r="M30" i="97" s="1"/>
  <c r="M33" i="97" s="1"/>
  <c r="L8" i="97"/>
  <c r="L24" i="97" s="1"/>
  <c r="L30" i="97" s="1"/>
  <c r="L33" i="97" s="1"/>
  <c r="K8" i="97"/>
  <c r="K24" i="97" s="1"/>
  <c r="K30" i="97" s="1"/>
  <c r="J8" i="97"/>
  <c r="J24" i="97" s="1"/>
  <c r="J30" i="97" s="1"/>
  <c r="J33" i="97" s="1"/>
  <c r="I8" i="97"/>
  <c r="I24" i="97" s="1"/>
  <c r="I30" i="97" s="1"/>
  <c r="I33" i="97" s="1"/>
  <c r="H8" i="97"/>
  <c r="H24" i="97" s="1"/>
  <c r="H30" i="97" s="1"/>
  <c r="H33" i="97" s="1"/>
  <c r="G8" i="97"/>
  <c r="G24" i="97" s="1"/>
  <c r="G30" i="97" s="1"/>
  <c r="G33" i="97" s="1"/>
  <c r="F8" i="97"/>
  <c r="F24" i="97" s="1"/>
  <c r="F30" i="97" s="1"/>
  <c r="F33" i="97" s="1"/>
  <c r="E8" i="97"/>
  <c r="E24" i="97" s="1"/>
  <c r="E30" i="97" s="1"/>
  <c r="E33" i="97" s="1"/>
  <c r="D8" i="97"/>
  <c r="D24" i="97" s="1"/>
  <c r="D30" i="97" s="1"/>
  <c r="D33" i="97" s="1"/>
  <c r="C8" i="97"/>
  <c r="Q7" i="97"/>
  <c r="P7" i="97"/>
  <c r="Q6" i="97"/>
  <c r="P6" i="97"/>
  <c r="Q5" i="97"/>
  <c r="P5" i="97"/>
  <c r="Q4" i="97"/>
  <c r="P4" i="97"/>
  <c r="O39" i="96"/>
  <c r="N39" i="96"/>
  <c r="M39" i="96"/>
  <c r="L39" i="96"/>
  <c r="K39" i="96"/>
  <c r="J39" i="96"/>
  <c r="I39" i="96"/>
  <c r="H39" i="96"/>
  <c r="G39" i="96"/>
  <c r="F39" i="96"/>
  <c r="E39" i="96"/>
  <c r="D39" i="96"/>
  <c r="C39" i="96"/>
  <c r="Q38" i="96"/>
  <c r="P38" i="96"/>
  <c r="Q37" i="96"/>
  <c r="P37" i="96"/>
  <c r="Q32" i="96"/>
  <c r="P32" i="96"/>
  <c r="Q31" i="96"/>
  <c r="P31" i="96"/>
  <c r="Q23" i="96"/>
  <c r="P23" i="96"/>
  <c r="Q22" i="96"/>
  <c r="P22" i="96"/>
  <c r="Q21" i="96"/>
  <c r="P21" i="96"/>
  <c r="Q20" i="96"/>
  <c r="P20" i="96"/>
  <c r="Q19" i="96"/>
  <c r="P19" i="96"/>
  <c r="Q15" i="96"/>
  <c r="P15" i="96"/>
  <c r="Q14" i="96"/>
  <c r="P14" i="96"/>
  <c r="Q12" i="96"/>
  <c r="P12" i="96"/>
  <c r="Q11" i="96"/>
  <c r="P11" i="96"/>
  <c r="O8" i="96"/>
  <c r="O13" i="96" s="1"/>
  <c r="N8" i="96"/>
  <c r="N24" i="96" s="1"/>
  <c r="N30" i="96" s="1"/>
  <c r="N33" i="96" s="1"/>
  <c r="M8" i="96"/>
  <c r="L8" i="96"/>
  <c r="L24" i="96" s="1"/>
  <c r="L30" i="96" s="1"/>
  <c r="L33" i="96" s="1"/>
  <c r="K8" i="96"/>
  <c r="K24" i="96" s="1"/>
  <c r="K30" i="96" s="1"/>
  <c r="J8" i="96"/>
  <c r="J24" i="96" s="1"/>
  <c r="J30" i="96" s="1"/>
  <c r="J33" i="96" s="1"/>
  <c r="I8" i="96"/>
  <c r="I24" i="96" s="1"/>
  <c r="I30" i="96" s="1"/>
  <c r="I33" i="96" s="1"/>
  <c r="H8" i="96"/>
  <c r="H24" i="96" s="1"/>
  <c r="H30" i="96" s="1"/>
  <c r="H33" i="96" s="1"/>
  <c r="G8" i="96"/>
  <c r="G24" i="96" s="1"/>
  <c r="G30" i="96" s="1"/>
  <c r="G33" i="96" s="1"/>
  <c r="F8" i="96"/>
  <c r="F24" i="96" s="1"/>
  <c r="F30" i="96" s="1"/>
  <c r="F33" i="96" s="1"/>
  <c r="E8" i="96"/>
  <c r="E24" i="96" s="1"/>
  <c r="E30" i="96" s="1"/>
  <c r="E33" i="96" s="1"/>
  <c r="D8" i="96"/>
  <c r="D24" i="96" s="1"/>
  <c r="D30" i="96" s="1"/>
  <c r="D33" i="96" s="1"/>
  <c r="C8" i="96"/>
  <c r="Q7" i="96"/>
  <c r="P7" i="96"/>
  <c r="Q6" i="96"/>
  <c r="P6" i="96"/>
  <c r="Q5" i="96"/>
  <c r="P5" i="96"/>
  <c r="Q4" i="96"/>
  <c r="P4" i="96"/>
  <c r="O39" i="95"/>
  <c r="N39" i="95"/>
  <c r="M39" i="95"/>
  <c r="L39" i="95"/>
  <c r="K39" i="95"/>
  <c r="J39" i="95"/>
  <c r="I39" i="95"/>
  <c r="H39" i="95"/>
  <c r="G39" i="95"/>
  <c r="F39" i="95"/>
  <c r="E39" i="95"/>
  <c r="D39" i="95"/>
  <c r="C39" i="95"/>
  <c r="Q38" i="95"/>
  <c r="P38" i="95"/>
  <c r="Q37" i="95"/>
  <c r="P37" i="95"/>
  <c r="Q32" i="95"/>
  <c r="P32" i="95"/>
  <c r="Q31" i="95"/>
  <c r="P31" i="95"/>
  <c r="Q23" i="95"/>
  <c r="P23" i="95"/>
  <c r="Q22" i="95"/>
  <c r="P22" i="95"/>
  <c r="Q21" i="95"/>
  <c r="P21" i="95"/>
  <c r="Q20" i="95"/>
  <c r="P20" i="95"/>
  <c r="Q19" i="95"/>
  <c r="P19" i="95"/>
  <c r="Q15" i="95"/>
  <c r="P15" i="95"/>
  <c r="Q14" i="95"/>
  <c r="P14" i="95"/>
  <c r="Q12" i="95"/>
  <c r="P12" i="95"/>
  <c r="Q11" i="95"/>
  <c r="P11" i="95"/>
  <c r="O8" i="95"/>
  <c r="O13" i="95" s="1"/>
  <c r="N8" i="95"/>
  <c r="N13" i="95" s="1"/>
  <c r="M8" i="95"/>
  <c r="M13" i="95" s="1"/>
  <c r="L8" i="95"/>
  <c r="L24" i="95" s="1"/>
  <c r="L30" i="95" s="1"/>
  <c r="L33" i="95" s="1"/>
  <c r="K8" i="95"/>
  <c r="K24" i="95" s="1"/>
  <c r="K30" i="95" s="1"/>
  <c r="J8" i="95"/>
  <c r="J24" i="95" s="1"/>
  <c r="J30" i="95" s="1"/>
  <c r="J33" i="95" s="1"/>
  <c r="I8" i="95"/>
  <c r="I24" i="95" s="1"/>
  <c r="I30" i="95" s="1"/>
  <c r="I33" i="95" s="1"/>
  <c r="H8" i="95"/>
  <c r="H24" i="95" s="1"/>
  <c r="H30" i="95" s="1"/>
  <c r="H33" i="95" s="1"/>
  <c r="G8" i="95"/>
  <c r="G24" i="95" s="1"/>
  <c r="G30" i="95" s="1"/>
  <c r="G33" i="95" s="1"/>
  <c r="F8" i="95"/>
  <c r="F24" i="95" s="1"/>
  <c r="F30" i="95" s="1"/>
  <c r="F33" i="95" s="1"/>
  <c r="E8" i="95"/>
  <c r="E24" i="95" s="1"/>
  <c r="E30" i="95" s="1"/>
  <c r="E33" i="95" s="1"/>
  <c r="D8" i="95"/>
  <c r="D24" i="95" s="1"/>
  <c r="D30" i="95" s="1"/>
  <c r="D33" i="95" s="1"/>
  <c r="C8" i="95"/>
  <c r="Q7" i="95"/>
  <c r="P7" i="95"/>
  <c r="Q6" i="95"/>
  <c r="P6" i="95"/>
  <c r="Q5" i="95"/>
  <c r="P5" i="95"/>
  <c r="Q4" i="95"/>
  <c r="P4" i="95"/>
  <c r="P31" i="93"/>
  <c r="Q31" i="93"/>
  <c r="P32" i="93"/>
  <c r="Q32" i="93"/>
  <c r="O39" i="93"/>
  <c r="N39" i="93"/>
  <c r="M39" i="93"/>
  <c r="L39" i="93"/>
  <c r="K39" i="93"/>
  <c r="J39" i="93"/>
  <c r="I39" i="93"/>
  <c r="H39" i="93"/>
  <c r="G39" i="93"/>
  <c r="F39" i="93"/>
  <c r="E39" i="93"/>
  <c r="D39" i="93"/>
  <c r="C39" i="93"/>
  <c r="Q38" i="93"/>
  <c r="P38" i="93"/>
  <c r="Q37" i="93"/>
  <c r="P37" i="93"/>
  <c r="Q23" i="93"/>
  <c r="P23" i="93"/>
  <c r="Q22" i="93"/>
  <c r="P22" i="93"/>
  <c r="Q21" i="93"/>
  <c r="P21" i="93"/>
  <c r="Q20" i="93"/>
  <c r="P20" i="93"/>
  <c r="Q15" i="93"/>
  <c r="P15" i="93"/>
  <c r="Q14" i="93"/>
  <c r="P14" i="93"/>
  <c r="Q12" i="93"/>
  <c r="P12" i="93"/>
  <c r="Q11" i="93"/>
  <c r="P11" i="93"/>
  <c r="Q7" i="93"/>
  <c r="P7" i="93"/>
  <c r="Q6" i="93"/>
  <c r="P6" i="93"/>
  <c r="Q5" i="93"/>
  <c r="P5" i="93"/>
  <c r="O8" i="93"/>
  <c r="O13" i="93" s="1"/>
  <c r="N8" i="93"/>
  <c r="N13" i="93" s="1"/>
  <c r="M8" i="93"/>
  <c r="M13" i="93" s="1"/>
  <c r="L8" i="93"/>
  <c r="L24" i="93" s="1"/>
  <c r="L30" i="93" s="1"/>
  <c r="K8" i="93"/>
  <c r="K24" i="93" s="1"/>
  <c r="K30" i="93" s="1"/>
  <c r="J8" i="93"/>
  <c r="J24" i="93" s="1"/>
  <c r="J30" i="93" s="1"/>
  <c r="J33" i="93" s="1"/>
  <c r="I8" i="93"/>
  <c r="I24" i="93" s="1"/>
  <c r="I30" i="93" s="1"/>
  <c r="H8" i="93"/>
  <c r="H24" i="93" s="1"/>
  <c r="H30" i="93" s="1"/>
  <c r="G8" i="93"/>
  <c r="G24" i="93" s="1"/>
  <c r="G30" i="93" s="1"/>
  <c r="F8" i="93"/>
  <c r="E8" i="93"/>
  <c r="E24" i="93" s="1"/>
  <c r="E30" i="93" s="1"/>
  <c r="E33" i="93" s="1"/>
  <c r="P4" i="93"/>
  <c r="C8" i="93"/>
  <c r="EB13" i="30" l="1"/>
  <c r="FX13" i="30"/>
  <c r="DQ13" i="30"/>
  <c r="FM13" i="30"/>
  <c r="DU13" i="30"/>
  <c r="FQ13" i="30"/>
  <c r="DW13" i="30"/>
  <c r="FS13" i="30"/>
  <c r="P39" i="96"/>
  <c r="P39" i="101"/>
  <c r="P39" i="103"/>
  <c r="E39" i="94"/>
  <c r="Q14" i="94"/>
  <c r="I39" i="94"/>
  <c r="F39" i="94"/>
  <c r="D39" i="94"/>
  <c r="P39" i="102"/>
  <c r="M13" i="99"/>
  <c r="P8" i="98"/>
  <c r="Q37" i="94"/>
  <c r="J39" i="94"/>
  <c r="Q24" i="97"/>
  <c r="Q39" i="102"/>
  <c r="E13" i="99"/>
  <c r="Q39" i="99"/>
  <c r="Q38" i="94"/>
  <c r="L13" i="101"/>
  <c r="Q39" i="98"/>
  <c r="Q39" i="93"/>
  <c r="P39" i="95"/>
  <c r="Q24" i="99"/>
  <c r="P11" i="94"/>
  <c r="P15" i="94"/>
  <c r="C39" i="94"/>
  <c r="D13" i="101"/>
  <c r="Q39" i="95"/>
  <c r="Q39" i="97"/>
  <c r="P39" i="99"/>
  <c r="M24" i="100"/>
  <c r="M30" i="100" s="1"/>
  <c r="M33" i="100" s="1"/>
  <c r="Q39" i="100"/>
  <c r="Q39" i="103"/>
  <c r="P12" i="94"/>
  <c r="N13" i="96"/>
  <c r="D13" i="99"/>
  <c r="D13" i="102"/>
  <c r="Q15" i="94"/>
  <c r="K39" i="94"/>
  <c r="Q39" i="96"/>
  <c r="P39" i="97"/>
  <c r="P39" i="100"/>
  <c r="Q39" i="101"/>
  <c r="H39" i="94"/>
  <c r="J13" i="96"/>
  <c r="E13" i="100"/>
  <c r="P37" i="94"/>
  <c r="Q24" i="95"/>
  <c r="Q24" i="101"/>
  <c r="Q24" i="100"/>
  <c r="P24" i="96"/>
  <c r="Q24" i="96"/>
  <c r="Q24" i="102"/>
  <c r="Q24" i="98"/>
  <c r="Q8" i="100"/>
  <c r="J13" i="95"/>
  <c r="K13" i="103"/>
  <c r="F13" i="95"/>
  <c r="J13" i="99"/>
  <c r="I13" i="101"/>
  <c r="H13" i="103"/>
  <c r="E13" i="101"/>
  <c r="M24" i="95"/>
  <c r="M30" i="95" s="1"/>
  <c r="M33" i="95" s="1"/>
  <c r="P8" i="95"/>
  <c r="O24" i="98"/>
  <c r="O30" i="98" s="1"/>
  <c r="O33" i="98" s="1"/>
  <c r="F13" i="96"/>
  <c r="I13" i="102"/>
  <c r="Q8" i="95"/>
  <c r="N13" i="97"/>
  <c r="N16" i="97" s="1"/>
  <c r="I13" i="100"/>
  <c r="H13" i="102"/>
  <c r="F13" i="97"/>
  <c r="J13" i="98"/>
  <c r="M13" i="101"/>
  <c r="M16" i="101" s="1"/>
  <c r="L13" i="103"/>
  <c r="Q24" i="103"/>
  <c r="P24" i="103"/>
  <c r="P24" i="102"/>
  <c r="P24" i="101"/>
  <c r="P24" i="100"/>
  <c r="P24" i="99"/>
  <c r="P24" i="98"/>
  <c r="P24" i="97"/>
  <c r="P24" i="95"/>
  <c r="I13" i="96"/>
  <c r="N16" i="95"/>
  <c r="O24" i="95"/>
  <c r="O30" i="95" s="1"/>
  <c r="O33" i="95" s="1"/>
  <c r="C13" i="96"/>
  <c r="C16" i="96" s="1"/>
  <c r="C24" i="96"/>
  <c r="C30" i="96" s="1"/>
  <c r="C33" i="96" s="1"/>
  <c r="P8" i="97"/>
  <c r="C13" i="97"/>
  <c r="C16" i="97" s="1"/>
  <c r="C24" i="97"/>
  <c r="C30" i="97" s="1"/>
  <c r="C33" i="97" s="1"/>
  <c r="C13" i="98"/>
  <c r="C16" i="98" s="1"/>
  <c r="C24" i="98"/>
  <c r="C30" i="98" s="1"/>
  <c r="C33" i="98" s="1"/>
  <c r="L13" i="95"/>
  <c r="D13" i="95"/>
  <c r="H13" i="96"/>
  <c r="L13" i="97"/>
  <c r="D13" i="97"/>
  <c r="H13" i="98"/>
  <c r="L13" i="99"/>
  <c r="O13" i="100"/>
  <c r="O16" i="100" s="1"/>
  <c r="G13" i="100"/>
  <c r="K13" i="101"/>
  <c r="O13" i="102"/>
  <c r="O16" i="102" s="1"/>
  <c r="G13" i="102"/>
  <c r="J13" i="103"/>
  <c r="C13" i="95"/>
  <c r="C24" i="95"/>
  <c r="C30" i="95" s="1"/>
  <c r="C33" i="95" s="1"/>
  <c r="N13" i="99"/>
  <c r="N16" i="99" s="1"/>
  <c r="E13" i="95"/>
  <c r="M13" i="97"/>
  <c r="M16" i="97" s="1"/>
  <c r="E13" i="97"/>
  <c r="I13" i="98"/>
  <c r="H13" i="100"/>
  <c r="Q8" i="96"/>
  <c r="O24" i="96"/>
  <c r="O30" i="96" s="1"/>
  <c r="O33" i="96" s="1"/>
  <c r="Q8" i="98"/>
  <c r="K13" i="95"/>
  <c r="G13" i="96"/>
  <c r="K13" i="97"/>
  <c r="G13" i="98"/>
  <c r="K13" i="99"/>
  <c r="F13" i="100"/>
  <c r="J13" i="101"/>
  <c r="N13" i="102"/>
  <c r="N16" i="102" s="1"/>
  <c r="E13" i="102"/>
  <c r="I13" i="103"/>
  <c r="C13" i="100"/>
  <c r="C16" i="100" s="1"/>
  <c r="C24" i="100"/>
  <c r="C30" i="100" s="1"/>
  <c r="C33" i="100" s="1"/>
  <c r="C13" i="101"/>
  <c r="C16" i="101" s="1"/>
  <c r="C24" i="101"/>
  <c r="C30" i="101" s="1"/>
  <c r="J13" i="97"/>
  <c r="N13" i="98"/>
  <c r="N16" i="98" s="1"/>
  <c r="F13" i="98"/>
  <c r="M13" i="102"/>
  <c r="M16" i="102" s="1"/>
  <c r="N16" i="100"/>
  <c r="P8" i="96"/>
  <c r="P8" i="100"/>
  <c r="Q8" i="97"/>
  <c r="Q8" i="99"/>
  <c r="O24" i="99"/>
  <c r="O30" i="99" s="1"/>
  <c r="O33" i="99" s="1"/>
  <c r="Q8" i="101"/>
  <c r="P8" i="102"/>
  <c r="C13" i="102"/>
  <c r="C16" i="102" s="1"/>
  <c r="C24" i="102"/>
  <c r="C30" i="102" s="1"/>
  <c r="C33" i="102" s="1"/>
  <c r="C13" i="103"/>
  <c r="C16" i="103" s="1"/>
  <c r="C24" i="103"/>
  <c r="C30" i="103" s="1"/>
  <c r="C33" i="103" s="1"/>
  <c r="I13" i="95"/>
  <c r="M13" i="96"/>
  <c r="M16" i="96" s="1"/>
  <c r="E13" i="96"/>
  <c r="I13" i="97"/>
  <c r="E13" i="98"/>
  <c r="I13" i="99"/>
  <c r="L13" i="100"/>
  <c r="D13" i="100"/>
  <c r="H13" i="101"/>
  <c r="L13" i="102"/>
  <c r="O13" i="103"/>
  <c r="O16" i="103" s="1"/>
  <c r="G13" i="103"/>
  <c r="M16" i="95"/>
  <c r="C13" i="99"/>
  <c r="C16" i="99" s="1"/>
  <c r="C24" i="99"/>
  <c r="C30" i="99" s="1"/>
  <c r="P8" i="101"/>
  <c r="O24" i="101"/>
  <c r="O30" i="101" s="1"/>
  <c r="O33" i="101" s="1"/>
  <c r="Q8" i="102"/>
  <c r="Q8" i="103"/>
  <c r="M24" i="103"/>
  <c r="M30" i="103" s="1"/>
  <c r="M33" i="103" s="1"/>
  <c r="H13" i="95"/>
  <c r="L13" i="96"/>
  <c r="D13" i="96"/>
  <c r="H13" i="97"/>
  <c r="L13" i="98"/>
  <c r="D13" i="98"/>
  <c r="H13" i="99"/>
  <c r="K13" i="100"/>
  <c r="G13" i="101"/>
  <c r="K13" i="102"/>
  <c r="N13" i="103"/>
  <c r="N16" i="103" s="1"/>
  <c r="E13" i="103"/>
  <c r="P8" i="103"/>
  <c r="O24" i="103"/>
  <c r="O30" i="103" s="1"/>
  <c r="O33" i="103" s="1"/>
  <c r="G13" i="95"/>
  <c r="K13" i="96"/>
  <c r="O13" i="97"/>
  <c r="O16" i="97" s="1"/>
  <c r="G13" i="97"/>
  <c r="K13" i="98"/>
  <c r="O13" i="99"/>
  <c r="O16" i="99" s="1"/>
  <c r="G13" i="99"/>
  <c r="J13" i="100"/>
  <c r="N13" i="101"/>
  <c r="N16" i="101" s="1"/>
  <c r="F13" i="101"/>
  <c r="J13" i="102"/>
  <c r="D13" i="103"/>
  <c r="J13" i="93"/>
  <c r="I13" i="93"/>
  <c r="H13" i="93"/>
  <c r="G13" i="93"/>
  <c r="E13" i="93"/>
  <c r="K13" i="93"/>
  <c r="L13" i="93"/>
  <c r="C13" i="93"/>
  <c r="C16" i="93" s="1"/>
  <c r="C24" i="93"/>
  <c r="C30" i="93" s="1"/>
  <c r="P8" i="99"/>
  <c r="P38" i="94"/>
  <c r="P39" i="94" s="1"/>
  <c r="F13" i="99"/>
  <c r="P39" i="93"/>
  <c r="F13" i="93"/>
  <c r="F24" i="93"/>
  <c r="F30" i="93" s="1"/>
  <c r="F33" i="93" s="1"/>
  <c r="F13" i="102"/>
  <c r="F13" i="103"/>
  <c r="P8" i="93"/>
  <c r="DL13" i="30"/>
  <c r="C13" i="30" s="1"/>
  <c r="O16" i="101"/>
  <c r="M16" i="99"/>
  <c r="M16" i="98"/>
  <c r="O16" i="98"/>
  <c r="O16" i="96"/>
  <c r="O16" i="95"/>
  <c r="L39" i="94"/>
  <c r="P14" i="94"/>
  <c r="Q12" i="94"/>
  <c r="Q11" i="94"/>
  <c r="M16" i="103"/>
  <c r="K33" i="103"/>
  <c r="N24" i="103"/>
  <c r="N30" i="103" s="1"/>
  <c r="N33" i="103" s="1"/>
  <c r="Q30" i="102"/>
  <c r="Q33" i="102" s="1"/>
  <c r="K33" i="102"/>
  <c r="K33" i="101"/>
  <c r="M16" i="100"/>
  <c r="K33" i="100"/>
  <c r="N24" i="100"/>
  <c r="N30" i="100" s="1"/>
  <c r="N33" i="100" s="1"/>
  <c r="K33" i="99"/>
  <c r="K33" i="98"/>
  <c r="M24" i="98"/>
  <c r="M30" i="98" s="1"/>
  <c r="M33" i="98" s="1"/>
  <c r="P30" i="97"/>
  <c r="P33" i="97" s="1"/>
  <c r="K33" i="97"/>
  <c r="Q30" i="97"/>
  <c r="Q33" i="97" s="1"/>
  <c r="K33" i="96"/>
  <c r="N16" i="96"/>
  <c r="M24" i="96"/>
  <c r="M30" i="96" s="1"/>
  <c r="M33" i="96" s="1"/>
  <c r="C16" i="95"/>
  <c r="K33" i="95"/>
  <c r="N24" i="95"/>
  <c r="N30" i="95" s="1"/>
  <c r="N33" i="95" s="1"/>
  <c r="G33" i="93"/>
  <c r="L33" i="93"/>
  <c r="H33" i="93"/>
  <c r="I33" i="93"/>
  <c r="M24" i="93"/>
  <c r="M30" i="93" s="1"/>
  <c r="M16" i="93"/>
  <c r="K33" i="93"/>
  <c r="N16" i="93"/>
  <c r="N24" i="93"/>
  <c r="N30" i="93" s="1"/>
  <c r="O16" i="93"/>
  <c r="O24" i="93"/>
  <c r="O30" i="93" s="1"/>
  <c r="D8" i="93"/>
  <c r="Q4" i="93"/>
  <c r="Q8" i="93" s="1"/>
  <c r="F79" i="30"/>
  <c r="F78" i="30"/>
  <c r="F60" i="30"/>
  <c r="F56" i="30"/>
  <c r="F40" i="30"/>
  <c r="F39" i="30"/>
  <c r="F65" i="30"/>
  <c r="F66" i="30"/>
  <c r="F67" i="30"/>
  <c r="F68" i="30"/>
  <c r="F64" i="30"/>
  <c r="C19" i="66"/>
  <c r="C20" i="66"/>
  <c r="C18" i="66"/>
  <c r="C12" i="66"/>
  <c r="EC13" i="30" l="1"/>
  <c r="FY13" i="30"/>
  <c r="Q39" i="94"/>
  <c r="Q30" i="96"/>
  <c r="Q33" i="96" s="1"/>
  <c r="P30" i="101"/>
  <c r="P33" i="101" s="1"/>
  <c r="Q30" i="99"/>
  <c r="Q33" i="99" s="1"/>
  <c r="P30" i="99"/>
  <c r="P33" i="99" s="1"/>
  <c r="P30" i="102"/>
  <c r="P33" i="102" s="1"/>
  <c r="P30" i="96"/>
  <c r="P33" i="96" s="1"/>
  <c r="C33" i="101"/>
  <c r="Q30" i="101"/>
  <c r="Q33" i="101" s="1"/>
  <c r="P30" i="100"/>
  <c r="P33" i="100" s="1"/>
  <c r="C33" i="99"/>
  <c r="Q30" i="103"/>
  <c r="Q33" i="103" s="1"/>
  <c r="D24" i="93"/>
  <c r="D30" i="93" s="1"/>
  <c r="D33" i="93" s="1"/>
  <c r="D13" i="93"/>
  <c r="P30" i="103"/>
  <c r="P33" i="103" s="1"/>
  <c r="Q30" i="100"/>
  <c r="Q33" i="100" s="1"/>
  <c r="P30" i="98"/>
  <c r="P33" i="98" s="1"/>
  <c r="Q30" i="98"/>
  <c r="Q33" i="98" s="1"/>
  <c r="Q30" i="95"/>
  <c r="Q33" i="95" s="1"/>
  <c r="P30" i="95"/>
  <c r="P33" i="95" s="1"/>
  <c r="O33" i="93"/>
  <c r="C33" i="93"/>
  <c r="N33" i="93"/>
  <c r="P38" i="61"/>
  <c r="P37" i="61"/>
  <c r="P30" i="93" l="1"/>
  <c r="P33" i="93" s="1"/>
  <c r="Q19" i="93"/>
  <c r="Q24" i="93" s="1"/>
  <c r="P19" i="93"/>
  <c r="P24" i="93" s="1"/>
  <c r="M33" i="93"/>
  <c r="Q30" i="93"/>
  <c r="Q33" i="93" s="1"/>
  <c r="G32" i="30" l="1"/>
  <c r="G25" i="30"/>
  <c r="G24" i="30"/>
  <c r="G18" i="30"/>
  <c r="G17" i="30"/>
  <c r="G12" i="30"/>
  <c r="G11" i="30"/>
  <c r="G5" i="30"/>
  <c r="G4" i="30"/>
  <c r="GP68" i="30" l="1"/>
  <c r="GP34" i="30"/>
  <c r="GP33" i="30"/>
  <c r="GP32" i="30"/>
  <c r="GP25" i="30"/>
  <c r="GP24" i="30"/>
  <c r="GP12" i="30"/>
  <c r="GP11" i="30"/>
  <c r="GP5" i="30"/>
  <c r="GP4" i="30"/>
  <c r="GM8" i="30"/>
  <c r="GN8" i="30"/>
  <c r="GO8" i="30"/>
  <c r="GM14" i="30"/>
  <c r="GN14" i="30"/>
  <c r="GO14" i="30"/>
  <c r="GM27" i="30"/>
  <c r="GN27" i="30"/>
  <c r="GO27" i="30"/>
  <c r="GM35" i="30"/>
  <c r="GN35" i="30"/>
  <c r="GO35" i="30"/>
  <c r="GM39" i="30"/>
  <c r="GN39" i="30"/>
  <c r="GO39" i="30"/>
  <c r="GM40" i="30"/>
  <c r="GN40" i="30"/>
  <c r="GO40" i="30"/>
  <c r="GM56" i="30"/>
  <c r="GN56" i="30"/>
  <c r="GO56" i="30"/>
  <c r="GM58" i="30"/>
  <c r="GM63" i="30" s="1"/>
  <c r="GN58" i="30"/>
  <c r="GN63" i="30" s="1"/>
  <c r="GO58" i="30"/>
  <c r="GO63" i="30" s="1"/>
  <c r="GM65" i="30"/>
  <c r="GN65" i="30"/>
  <c r="GO65" i="30"/>
  <c r="GM66" i="30"/>
  <c r="GN66" i="30"/>
  <c r="GO66" i="30"/>
  <c r="GM67" i="30"/>
  <c r="GN67" i="30"/>
  <c r="GO67" i="30"/>
  <c r="FY68" i="30"/>
  <c r="FY21" i="30"/>
  <c r="FY18" i="30"/>
  <c r="FY17" i="30"/>
  <c r="FV4" i="30"/>
  <c r="FW4" i="30"/>
  <c r="FX4" i="30"/>
  <c r="FV5" i="30"/>
  <c r="FW5" i="30"/>
  <c r="FX5" i="30"/>
  <c r="FV32" i="30"/>
  <c r="FW32" i="30"/>
  <c r="FX32" i="30"/>
  <c r="FV33" i="30"/>
  <c r="FW33" i="30"/>
  <c r="FX33" i="30"/>
  <c r="FV34" i="30"/>
  <c r="FW34" i="30"/>
  <c r="FX34" i="30"/>
  <c r="FV56" i="30"/>
  <c r="FW56" i="30"/>
  <c r="FX56" i="30"/>
  <c r="FV57" i="30"/>
  <c r="FW57" i="30"/>
  <c r="FX57" i="30"/>
  <c r="FV60" i="30"/>
  <c r="FW60" i="30"/>
  <c r="FX60" i="30"/>
  <c r="FV61" i="30"/>
  <c r="FW61" i="30"/>
  <c r="FX61" i="30"/>
  <c r="FV65" i="30"/>
  <c r="FW65" i="30"/>
  <c r="FX65" i="30"/>
  <c r="FV66" i="30"/>
  <c r="FW66" i="30"/>
  <c r="FX66" i="30"/>
  <c r="FV67" i="30"/>
  <c r="FW67" i="30"/>
  <c r="FX67" i="30"/>
  <c r="FV69" i="30"/>
  <c r="FW69" i="30"/>
  <c r="FX69" i="30"/>
  <c r="FI68" i="30"/>
  <c r="FI21" i="30"/>
  <c r="FI18" i="30"/>
  <c r="FI17" i="30"/>
  <c r="FF4" i="30"/>
  <c r="FG4" i="30"/>
  <c r="FH4" i="30"/>
  <c r="FF5" i="30"/>
  <c r="FG5" i="30"/>
  <c r="FH5" i="30"/>
  <c r="FF11" i="30"/>
  <c r="FG11" i="30"/>
  <c r="FH11" i="30"/>
  <c r="FF12" i="30"/>
  <c r="FG12" i="30"/>
  <c r="FH12" i="30"/>
  <c r="FF24" i="30"/>
  <c r="FG24" i="30"/>
  <c r="FH24" i="30"/>
  <c r="FF25" i="30"/>
  <c r="FG25" i="30"/>
  <c r="FH25" i="30"/>
  <c r="FF32" i="30"/>
  <c r="FG32" i="30"/>
  <c r="FH32" i="30"/>
  <c r="FF33" i="30"/>
  <c r="FG33" i="30"/>
  <c r="FH33" i="30"/>
  <c r="FF34" i="30"/>
  <c r="FG34" i="30"/>
  <c r="FH34" i="30"/>
  <c r="FF39" i="30"/>
  <c r="FG39" i="30"/>
  <c r="FH39" i="30"/>
  <c r="FF40" i="30"/>
  <c r="FG40" i="30"/>
  <c r="FH40" i="30"/>
  <c r="FF56" i="30"/>
  <c r="FG56" i="30"/>
  <c r="FH56" i="30"/>
  <c r="FF57" i="30"/>
  <c r="FG57" i="30"/>
  <c r="FH57" i="30"/>
  <c r="FF60" i="30"/>
  <c r="FG60" i="30"/>
  <c r="FH60" i="30"/>
  <c r="FF61" i="30"/>
  <c r="FG61" i="30"/>
  <c r="FH61" i="30"/>
  <c r="FF67" i="30"/>
  <c r="FG67" i="30"/>
  <c r="FH67" i="30"/>
  <c r="FF69" i="30"/>
  <c r="FG69" i="30"/>
  <c r="FH69" i="30"/>
  <c r="ES68" i="30"/>
  <c r="ES21" i="30"/>
  <c r="ES18" i="30"/>
  <c r="ES17" i="30"/>
  <c r="EP4" i="30"/>
  <c r="EQ4" i="30"/>
  <c r="ER4" i="30"/>
  <c r="EP5" i="30"/>
  <c r="EQ5" i="30"/>
  <c r="ER5" i="30"/>
  <c r="EP11" i="30"/>
  <c r="EQ11" i="30"/>
  <c r="ER11" i="30"/>
  <c r="EP12" i="30"/>
  <c r="EQ12" i="30"/>
  <c r="ER12" i="30"/>
  <c r="EP24" i="30"/>
  <c r="EQ24" i="30"/>
  <c r="ER24" i="30"/>
  <c r="EP25" i="30"/>
  <c r="EQ25" i="30"/>
  <c r="ER25" i="30"/>
  <c r="EP32" i="30"/>
  <c r="EQ32" i="30"/>
  <c r="ER32" i="30"/>
  <c r="EP33" i="30"/>
  <c r="EQ33" i="30"/>
  <c r="ER33" i="30"/>
  <c r="EP34" i="30"/>
  <c r="EQ34" i="30"/>
  <c r="ER34" i="30"/>
  <c r="EP56" i="30"/>
  <c r="EQ56" i="30"/>
  <c r="ER56" i="30"/>
  <c r="EP57" i="30"/>
  <c r="EQ57" i="30"/>
  <c r="ER57" i="30"/>
  <c r="EP58" i="30"/>
  <c r="EP63" i="30" s="1"/>
  <c r="EQ58" i="30"/>
  <c r="EQ63" i="30" s="1"/>
  <c r="ER58" i="30"/>
  <c r="ER63" i="30" s="1"/>
  <c r="EP60" i="30"/>
  <c r="EQ60" i="30"/>
  <c r="ER60" i="30"/>
  <c r="EP61" i="30"/>
  <c r="EQ61" i="30"/>
  <c r="ER61" i="30"/>
  <c r="EP65" i="30"/>
  <c r="EQ65" i="30"/>
  <c r="ER65" i="30"/>
  <c r="EP66" i="30"/>
  <c r="EQ66" i="30"/>
  <c r="ER66" i="30"/>
  <c r="EP67" i="30"/>
  <c r="EQ67" i="30"/>
  <c r="ER67" i="30"/>
  <c r="EP69" i="30"/>
  <c r="EQ69" i="30"/>
  <c r="ER69" i="30"/>
  <c r="EC63" i="30"/>
  <c r="EC37" i="30"/>
  <c r="EC21" i="30"/>
  <c r="EC18" i="30"/>
  <c r="EC17" i="30"/>
  <c r="DZ25" i="30"/>
  <c r="EA25" i="30"/>
  <c r="EB25" i="30"/>
  <c r="DZ33" i="30"/>
  <c r="EA33" i="30"/>
  <c r="EB33" i="30"/>
  <c r="DZ34" i="30"/>
  <c r="EA34" i="30"/>
  <c r="EB34" i="30"/>
  <c r="DZ56" i="30"/>
  <c r="EA56" i="30"/>
  <c r="EB56" i="30"/>
  <c r="DZ57" i="30"/>
  <c r="EA57" i="30"/>
  <c r="EB57" i="30"/>
  <c r="DZ60" i="30"/>
  <c r="EA60" i="30"/>
  <c r="EB60" i="30"/>
  <c r="DZ61" i="30"/>
  <c r="EA61" i="30"/>
  <c r="EB61" i="30"/>
  <c r="DZ65" i="30"/>
  <c r="EA65" i="30"/>
  <c r="EB65" i="30"/>
  <c r="DZ66" i="30"/>
  <c r="EA66" i="30"/>
  <c r="EB66" i="30"/>
  <c r="DZ68" i="30"/>
  <c r="EA68" i="30"/>
  <c r="EB68" i="30"/>
  <c r="DZ69" i="30"/>
  <c r="EA69" i="30"/>
  <c r="EB69" i="30"/>
  <c r="EC23" i="30"/>
  <c r="EC16" i="30"/>
  <c r="EC10" i="30"/>
  <c r="GM69" i="30" l="1"/>
  <c r="GN69" i="30"/>
  <c r="GO69" i="30"/>
  <c r="FV8" i="30"/>
  <c r="FW35" i="30"/>
  <c r="FX8" i="30"/>
  <c r="FW8" i="30"/>
  <c r="FV35" i="30"/>
  <c r="FX35" i="30"/>
  <c r="EQ14" i="30"/>
  <c r="FF8" i="30"/>
  <c r="FG35" i="30"/>
  <c r="FG27" i="30"/>
  <c r="FF27" i="30"/>
  <c r="FH35" i="30"/>
  <c r="FG14" i="30"/>
  <c r="FF14" i="30"/>
  <c r="FH8" i="30"/>
  <c r="FG8" i="30"/>
  <c r="FH27" i="30"/>
  <c r="FH14" i="30"/>
  <c r="EQ35" i="30"/>
  <c r="EP27" i="30"/>
  <c r="FF35" i="30"/>
  <c r="EP35" i="30"/>
  <c r="ER35" i="30"/>
  <c r="EP8" i="30"/>
  <c r="EP14" i="30"/>
  <c r="ER8" i="30"/>
  <c r="EQ8" i="30"/>
  <c r="ER27" i="30"/>
  <c r="EQ27" i="30"/>
  <c r="ER14" i="30"/>
  <c r="DI57" i="30"/>
  <c r="DJ57" i="30"/>
  <c r="DK57" i="30"/>
  <c r="DI60" i="30"/>
  <c r="DJ60" i="30"/>
  <c r="DK60" i="30"/>
  <c r="CE21" i="30"/>
  <c r="CF21" i="30"/>
  <c r="CG21" i="30"/>
  <c r="BB38" i="30"/>
  <c r="BC38" i="30"/>
  <c r="BD38" i="30"/>
  <c r="BB39" i="30"/>
  <c r="DI39" i="30" s="1"/>
  <c r="FV39" i="30" s="1"/>
  <c r="BC39" i="30"/>
  <c r="DJ39" i="30" s="1"/>
  <c r="FW39" i="30" s="1"/>
  <c r="BD39" i="30"/>
  <c r="DK39" i="30" s="1"/>
  <c r="FX39" i="30" s="1"/>
  <c r="BB40" i="30"/>
  <c r="DI40" i="30" s="1"/>
  <c r="EP40" i="30" s="1"/>
  <c r="BC40" i="30"/>
  <c r="DJ40" i="30" s="1"/>
  <c r="EQ40" i="30" s="1"/>
  <c r="BD40" i="30"/>
  <c r="DK40" i="30" s="1"/>
  <c r="ER40" i="30" s="1"/>
  <c r="BB56" i="30"/>
  <c r="DI56" i="30" s="1"/>
  <c r="BC56" i="30"/>
  <c r="DJ56" i="30" s="1"/>
  <c r="BD56" i="30"/>
  <c r="DK56" i="30" s="1"/>
  <c r="BB60" i="30"/>
  <c r="GM60" i="30" s="1"/>
  <c r="BC60" i="30"/>
  <c r="GN60" i="30" s="1"/>
  <c r="BD60" i="30"/>
  <c r="GO60" i="30" s="1"/>
  <c r="BB64" i="30"/>
  <c r="DI64" i="30" s="1"/>
  <c r="BC64" i="30"/>
  <c r="DJ64" i="30" s="1"/>
  <c r="BD64" i="30"/>
  <c r="DK64" i="30" s="1"/>
  <c r="BB65" i="30"/>
  <c r="DI65" i="30" s="1"/>
  <c r="FF65" i="30" s="1"/>
  <c r="BC65" i="30"/>
  <c r="DJ65" i="30" s="1"/>
  <c r="FG65" i="30" s="1"/>
  <c r="BD65" i="30"/>
  <c r="DK65" i="30" s="1"/>
  <c r="FH65" i="30" s="1"/>
  <c r="BB66" i="30"/>
  <c r="DI66" i="30" s="1"/>
  <c r="FF66" i="30" s="1"/>
  <c r="BC66" i="30"/>
  <c r="DJ66" i="30" s="1"/>
  <c r="FG66" i="30" s="1"/>
  <c r="BD66" i="30"/>
  <c r="DK66" i="30" s="1"/>
  <c r="FH66" i="30" s="1"/>
  <c r="BB67" i="30"/>
  <c r="DI67" i="30" s="1"/>
  <c r="DZ67" i="30" s="1"/>
  <c r="BC67" i="30"/>
  <c r="DJ67" i="30" s="1"/>
  <c r="EA67" i="30" s="1"/>
  <c r="BD67" i="30"/>
  <c r="DK67" i="30" s="1"/>
  <c r="EB67" i="30" s="1"/>
  <c r="BB68" i="30"/>
  <c r="DI68" i="30" s="1"/>
  <c r="BC68" i="30"/>
  <c r="DJ68" i="30" s="1"/>
  <c r="BD68" i="30"/>
  <c r="DK68" i="30" s="1"/>
  <c r="Q38" i="61"/>
  <c r="Q37" i="61"/>
  <c r="Q15" i="61"/>
  <c r="Q14" i="61"/>
  <c r="Q12" i="61"/>
  <c r="Q11" i="61"/>
  <c r="P12" i="61"/>
  <c r="P14" i="61"/>
  <c r="P15" i="61"/>
  <c r="P11" i="61"/>
  <c r="P7" i="80"/>
  <c r="P8" i="80"/>
  <c r="P9" i="80"/>
  <c r="P10" i="80"/>
  <c r="P11" i="80"/>
  <c r="P12" i="80"/>
  <c r="P13" i="80"/>
  <c r="P6" i="80"/>
  <c r="P5" i="81"/>
  <c r="P6" i="81"/>
  <c r="P7" i="81"/>
  <c r="P8" i="81"/>
  <c r="P9" i="81"/>
  <c r="P10" i="81"/>
  <c r="P11" i="81"/>
  <c r="P12" i="81"/>
  <c r="P13" i="81"/>
  <c r="P14" i="81"/>
  <c r="P15" i="81"/>
  <c r="P4" i="81"/>
  <c r="N16" i="81"/>
  <c r="N32" i="61" s="1"/>
  <c r="N32" i="94" s="1"/>
  <c r="O16" i="81"/>
  <c r="O32" i="61" s="1"/>
  <c r="O32" i="94" s="1"/>
  <c r="O14" i="80"/>
  <c r="O31" i="61" s="1"/>
  <c r="O31" i="94" s="1"/>
  <c r="N14" i="80"/>
  <c r="N31" i="61" s="1"/>
  <c r="M39" i="61"/>
  <c r="N39" i="61"/>
  <c r="O39" i="61"/>
  <c r="N14" i="65"/>
  <c r="O14" i="65"/>
  <c r="P14" i="65"/>
  <c r="N14" i="59"/>
  <c r="N15" i="65" s="1"/>
  <c r="O14" i="59"/>
  <c r="O15" i="65" s="1"/>
  <c r="P14" i="59"/>
  <c r="P15" i="65" s="1"/>
  <c r="N15" i="59"/>
  <c r="O15" i="59"/>
  <c r="P15" i="59"/>
  <c r="N31" i="59"/>
  <c r="N35" i="59" s="1"/>
  <c r="O31" i="59"/>
  <c r="O17" i="66" s="1"/>
  <c r="P31" i="59"/>
  <c r="P17" i="66" s="1"/>
  <c r="O8" i="52"/>
  <c r="P8" i="52"/>
  <c r="Q8" i="52"/>
  <c r="O12" i="52"/>
  <c r="P12" i="52"/>
  <c r="Q12" i="52"/>
  <c r="O16" i="52"/>
  <c r="P16" i="52"/>
  <c r="Q16" i="52"/>
  <c r="O20" i="52"/>
  <c r="P20" i="52"/>
  <c r="Q20" i="52"/>
  <c r="O24" i="52"/>
  <c r="P24" i="52"/>
  <c r="Q24" i="52"/>
  <c r="O28" i="52"/>
  <c r="P28" i="52"/>
  <c r="Q28" i="52"/>
  <c r="O32" i="52"/>
  <c r="P32" i="52"/>
  <c r="Q32" i="52"/>
  <c r="O36" i="52"/>
  <c r="P36" i="52"/>
  <c r="Q36" i="52"/>
  <c r="O40" i="52"/>
  <c r="P40" i="52"/>
  <c r="Q40" i="52"/>
  <c r="O44" i="52"/>
  <c r="P44" i="52"/>
  <c r="Q44" i="52"/>
  <c r="O48" i="52"/>
  <c r="P48" i="52"/>
  <c r="Q48" i="52"/>
  <c r="O52" i="52"/>
  <c r="P52" i="52"/>
  <c r="Q52" i="52"/>
  <c r="O56" i="52"/>
  <c r="P56" i="52"/>
  <c r="Q56" i="52"/>
  <c r="O60" i="52"/>
  <c r="P60" i="52"/>
  <c r="Q60" i="52"/>
  <c r="O64" i="52"/>
  <c r="P64" i="52"/>
  <c r="Q64" i="52"/>
  <c r="U8" i="30"/>
  <c r="N4" i="66" s="1"/>
  <c r="V8" i="30"/>
  <c r="O4" i="66" s="1"/>
  <c r="W8" i="30"/>
  <c r="P4" i="66" s="1"/>
  <c r="U14" i="30"/>
  <c r="N6" i="65" s="1"/>
  <c r="V14" i="30"/>
  <c r="O6" i="65" s="1"/>
  <c r="W14" i="30"/>
  <c r="P5" i="66" s="1"/>
  <c r="U21" i="30"/>
  <c r="N6" i="66" s="1"/>
  <c r="V21" i="30"/>
  <c r="O7" i="65" s="1"/>
  <c r="W21" i="30"/>
  <c r="P6" i="66" s="1"/>
  <c r="U27" i="30"/>
  <c r="N7" i="66" s="1"/>
  <c r="V27" i="30"/>
  <c r="O7" i="66" s="1"/>
  <c r="W27" i="30"/>
  <c r="P8" i="65" s="1"/>
  <c r="U35" i="30"/>
  <c r="V35" i="30"/>
  <c r="W35" i="30"/>
  <c r="U57" i="30"/>
  <c r="U69" i="30"/>
  <c r="DI73" i="30" s="1"/>
  <c r="V69" i="30"/>
  <c r="DJ73" i="30" s="1"/>
  <c r="W69" i="30"/>
  <c r="DK73" i="30" s="1"/>
  <c r="EB40" i="30" l="1"/>
  <c r="FX40" i="30"/>
  <c r="EA40" i="30"/>
  <c r="FW40" i="30"/>
  <c r="DZ40" i="30"/>
  <c r="FV40" i="30"/>
  <c r="EB39" i="30"/>
  <c r="ER39" i="30"/>
  <c r="ER72" i="30" s="1"/>
  <c r="O22" i="61" s="1"/>
  <c r="O22" i="94" s="1"/>
  <c r="EA39" i="30"/>
  <c r="EQ39" i="30"/>
  <c r="EQ72" i="30" s="1"/>
  <c r="N22" i="61" s="1"/>
  <c r="DZ39" i="30"/>
  <c r="EP39" i="30"/>
  <c r="EP72" i="30" s="1"/>
  <c r="M22" i="61" s="1"/>
  <c r="N31" i="94"/>
  <c r="W58" i="30"/>
  <c r="P21" i="65" s="1"/>
  <c r="V58" i="30"/>
  <c r="O21" i="65" s="1"/>
  <c r="W57" i="30"/>
  <c r="BD57" i="30" s="1"/>
  <c r="GO57" i="30" s="1"/>
  <c r="GO61" i="30" s="1"/>
  <c r="EB58" i="30"/>
  <c r="V57" i="30"/>
  <c r="EA58" i="30"/>
  <c r="U58" i="30"/>
  <c r="N20" i="59" s="1"/>
  <c r="DZ58" i="30"/>
  <c r="N30" i="59"/>
  <c r="BC69" i="30"/>
  <c r="FF29" i="30"/>
  <c r="EQ29" i="30"/>
  <c r="EP29" i="30"/>
  <c r="FG29" i="30"/>
  <c r="FH29" i="30"/>
  <c r="ER29" i="30"/>
  <c r="DI69" i="30"/>
  <c r="DK69" i="30"/>
  <c r="DJ69" i="30"/>
  <c r="BB57" i="30"/>
  <c r="BD69" i="30"/>
  <c r="BB69" i="30"/>
  <c r="O35" i="59"/>
  <c r="O5" i="66"/>
  <c r="N16" i="65"/>
  <c r="N17" i="66"/>
  <c r="N8" i="59"/>
  <c r="P6" i="59"/>
  <c r="O5" i="59"/>
  <c r="N8" i="65"/>
  <c r="P6" i="65"/>
  <c r="O5" i="65"/>
  <c r="P7" i="66"/>
  <c r="P8" i="66" s="1"/>
  <c r="O6" i="66"/>
  <c r="N5" i="66"/>
  <c r="O8" i="59"/>
  <c r="N7" i="59"/>
  <c r="P5" i="59"/>
  <c r="O8" i="65"/>
  <c r="N7" i="65"/>
  <c r="P5" i="65"/>
  <c r="V29" i="30"/>
  <c r="W29" i="30"/>
  <c r="U29" i="30"/>
  <c r="P35" i="59"/>
  <c r="P7" i="59"/>
  <c r="O6" i="59"/>
  <c r="N5" i="59"/>
  <c r="P16" i="65"/>
  <c r="P7" i="65"/>
  <c r="N5" i="65"/>
  <c r="P8" i="59"/>
  <c r="O7" i="59"/>
  <c r="N6" i="59"/>
  <c r="O16" i="65"/>
  <c r="E12" i="63"/>
  <c r="C6" i="70"/>
  <c r="O20" i="59" l="1"/>
  <c r="O38" i="59" s="1"/>
  <c r="P20" i="59"/>
  <c r="P38" i="59" s="1"/>
  <c r="BD58" i="30"/>
  <c r="DK58" i="30" s="1"/>
  <c r="DK61" i="30" s="1"/>
  <c r="P30" i="59"/>
  <c r="BC58" i="30"/>
  <c r="DJ58" i="30" s="1"/>
  <c r="DJ61" i="30" s="1"/>
  <c r="W61" i="30"/>
  <c r="N21" i="65"/>
  <c r="U61" i="30"/>
  <c r="M6" i="61"/>
  <c r="M6" i="94" s="1"/>
  <c r="O6" i="61"/>
  <c r="O6" i="94" s="1"/>
  <c r="BB58" i="30"/>
  <c r="DI58" i="30" s="1"/>
  <c r="DI61" i="30" s="1"/>
  <c r="N6" i="61"/>
  <c r="N6" i="94" s="1"/>
  <c r="BC57" i="30"/>
  <c r="GN57" i="30" s="1"/>
  <c r="O30" i="59"/>
  <c r="V61" i="30"/>
  <c r="GO72" i="30"/>
  <c r="N8" i="66"/>
  <c r="GM57" i="30"/>
  <c r="P9" i="65"/>
  <c r="O8" i="66"/>
  <c r="O9" i="65"/>
  <c r="P9" i="59"/>
  <c r="N9" i="59"/>
  <c r="N9" i="65"/>
  <c r="O9" i="59"/>
  <c r="N15" i="66"/>
  <c r="N38" i="59"/>
  <c r="E14" i="59"/>
  <c r="E15" i="65" s="1"/>
  <c r="F14" i="59"/>
  <c r="F15" i="65" s="1"/>
  <c r="G14" i="59"/>
  <c r="G15" i="65" s="1"/>
  <c r="H14" i="59"/>
  <c r="H15" i="65" s="1"/>
  <c r="I14" i="59"/>
  <c r="I15" i="65" s="1"/>
  <c r="J14" i="59"/>
  <c r="J15" i="65" s="1"/>
  <c r="K14" i="59"/>
  <c r="K15" i="65" s="1"/>
  <c r="L14" i="59"/>
  <c r="L15" i="65" s="1"/>
  <c r="M14" i="59"/>
  <c r="M15" i="65" s="1"/>
  <c r="D14" i="59"/>
  <c r="BD61" i="30" l="1"/>
  <c r="O15" i="66"/>
  <c r="P15" i="66"/>
  <c r="BB61" i="30"/>
  <c r="BC61" i="30"/>
  <c r="D15" i="65"/>
  <c r="C15" i="65" s="1"/>
  <c r="C14" i="59"/>
  <c r="GM61" i="30"/>
  <c r="GM72" i="30"/>
  <c r="GN61" i="30"/>
  <c r="GN72" i="30"/>
  <c r="I32" i="32"/>
  <c r="K32" i="32" s="1"/>
  <c r="I53" i="32"/>
  <c r="L17" i="84" l="1"/>
  <c r="K17" i="84"/>
  <c r="J17" i="84"/>
  <c r="I17" i="84"/>
  <c r="H17" i="84"/>
  <c r="G17" i="84"/>
  <c r="F17" i="84"/>
  <c r="E17" i="84"/>
  <c r="D17" i="84"/>
  <c r="C17" i="84"/>
  <c r="L16" i="84"/>
  <c r="K16" i="84"/>
  <c r="J16" i="84"/>
  <c r="I16" i="84"/>
  <c r="H16" i="84"/>
  <c r="G16" i="84"/>
  <c r="F16" i="84"/>
  <c r="E16" i="84"/>
  <c r="D16" i="84"/>
  <c r="C16" i="84"/>
  <c r="L14" i="84"/>
  <c r="K14" i="84"/>
  <c r="J14" i="84"/>
  <c r="I14" i="84"/>
  <c r="H14" i="84"/>
  <c r="G14" i="84"/>
  <c r="F14" i="84"/>
  <c r="E14" i="84"/>
  <c r="D14" i="84"/>
  <c r="C14" i="84"/>
  <c r="L13" i="84"/>
  <c r="K13" i="84"/>
  <c r="J13" i="84"/>
  <c r="I13" i="84"/>
  <c r="H13" i="84"/>
  <c r="G13" i="84"/>
  <c r="F13" i="84"/>
  <c r="E13" i="84"/>
  <c r="D13" i="84"/>
  <c r="C13" i="84"/>
  <c r="L17" i="76" l="1"/>
  <c r="K17" i="76"/>
  <c r="J17" i="76"/>
  <c r="I17" i="76"/>
  <c r="H17" i="76"/>
  <c r="G17" i="76"/>
  <c r="F17" i="76"/>
  <c r="E17" i="76"/>
  <c r="D17" i="76"/>
  <c r="C17" i="76"/>
  <c r="L16" i="76"/>
  <c r="K16" i="76"/>
  <c r="J16" i="76"/>
  <c r="I16" i="76"/>
  <c r="H16" i="76"/>
  <c r="G16" i="76"/>
  <c r="F16" i="76"/>
  <c r="E16" i="76"/>
  <c r="D16" i="76"/>
  <c r="C16" i="76"/>
  <c r="L14" i="76"/>
  <c r="K14" i="76"/>
  <c r="J14" i="76"/>
  <c r="I14" i="76"/>
  <c r="H14" i="76"/>
  <c r="G14" i="76"/>
  <c r="F14" i="76"/>
  <c r="E14" i="76"/>
  <c r="D14" i="76"/>
  <c r="C14" i="76"/>
  <c r="L13" i="76"/>
  <c r="K13" i="76"/>
  <c r="J13" i="76"/>
  <c r="I13" i="76"/>
  <c r="H13" i="76"/>
  <c r="G13" i="76"/>
  <c r="F13" i="76"/>
  <c r="E13" i="76"/>
  <c r="D13" i="76"/>
  <c r="C13" i="76"/>
  <c r="D30" i="64" l="1"/>
  <c r="C14" i="63" l="1"/>
  <c r="D14" i="63"/>
  <c r="E14" i="63"/>
  <c r="F14" i="63"/>
  <c r="G14" i="63"/>
  <c r="H14" i="63"/>
  <c r="I14" i="63"/>
  <c r="J14" i="63"/>
  <c r="K14" i="63"/>
  <c r="B14" i="63"/>
  <c r="C9" i="71"/>
  <c r="N41" i="91" l="1"/>
  <c r="M41" i="91"/>
  <c r="N40" i="91"/>
  <c r="M40" i="91"/>
  <c r="N39" i="91"/>
  <c r="M39" i="91"/>
  <c r="L38" i="91"/>
  <c r="L42" i="91" s="1"/>
  <c r="K38" i="91"/>
  <c r="K42" i="91" s="1"/>
  <c r="J38" i="91"/>
  <c r="J42" i="91" s="1"/>
  <c r="I38" i="91"/>
  <c r="I42" i="91" s="1"/>
  <c r="H38" i="91"/>
  <c r="H42" i="91" s="1"/>
  <c r="G38" i="91"/>
  <c r="G42" i="91" s="1"/>
  <c r="F38" i="91"/>
  <c r="F42" i="91" s="1"/>
  <c r="E38" i="91"/>
  <c r="E42" i="91" s="1"/>
  <c r="D38" i="91"/>
  <c r="D42" i="91" s="1"/>
  <c r="C38" i="91"/>
  <c r="C42" i="91" s="1"/>
  <c r="N37" i="91"/>
  <c r="M37" i="91"/>
  <c r="N36" i="91"/>
  <c r="M36" i="91"/>
  <c r="N35" i="91"/>
  <c r="M35" i="91"/>
  <c r="N34" i="91"/>
  <c r="M34" i="91"/>
  <c r="N33" i="91"/>
  <c r="M33" i="91"/>
  <c r="N32" i="91"/>
  <c r="M32" i="91"/>
  <c r="N31" i="91"/>
  <c r="M31" i="91"/>
  <c r="M38" i="91" s="1"/>
  <c r="M42" i="91" s="1"/>
  <c r="L27" i="91"/>
  <c r="K27" i="91"/>
  <c r="J27" i="91"/>
  <c r="I27" i="91"/>
  <c r="H27" i="91"/>
  <c r="G27" i="91"/>
  <c r="F27" i="91"/>
  <c r="E27" i="91"/>
  <c r="D27" i="91"/>
  <c r="C27" i="91"/>
  <c r="N26" i="91"/>
  <c r="M26" i="91"/>
  <c r="N25" i="91"/>
  <c r="M25" i="91"/>
  <c r="N24" i="91"/>
  <c r="M24" i="91"/>
  <c r="N23" i="91"/>
  <c r="M23" i="91"/>
  <c r="N22" i="91"/>
  <c r="M22" i="91"/>
  <c r="N17" i="91"/>
  <c r="M17" i="91"/>
  <c r="N16" i="91"/>
  <c r="M16" i="91"/>
  <c r="N14" i="91"/>
  <c r="M14" i="91"/>
  <c r="N13" i="91"/>
  <c r="M13" i="91"/>
  <c r="L9" i="91"/>
  <c r="L15" i="91" s="1"/>
  <c r="L18" i="91" s="1"/>
  <c r="K9" i="91"/>
  <c r="K15" i="91" s="1"/>
  <c r="K18" i="91" s="1"/>
  <c r="J9" i="91"/>
  <c r="J15" i="91" s="1"/>
  <c r="J18" i="91" s="1"/>
  <c r="I9" i="91"/>
  <c r="I15" i="91" s="1"/>
  <c r="I18" i="91" s="1"/>
  <c r="H9" i="91"/>
  <c r="H15" i="91" s="1"/>
  <c r="G9" i="91"/>
  <c r="G15" i="91" s="1"/>
  <c r="G18" i="91" s="1"/>
  <c r="F9" i="91"/>
  <c r="F15" i="91" s="1"/>
  <c r="F18" i="91" s="1"/>
  <c r="E9" i="91"/>
  <c r="E15" i="91" s="1"/>
  <c r="E18" i="91" s="1"/>
  <c r="D9" i="91"/>
  <c r="D15" i="91" s="1"/>
  <c r="D18" i="91" s="1"/>
  <c r="C9" i="91"/>
  <c r="C15" i="91" s="1"/>
  <c r="N8" i="91"/>
  <c r="M8" i="91"/>
  <c r="N7" i="91"/>
  <c r="M7" i="91"/>
  <c r="N6" i="91"/>
  <c r="M6" i="91"/>
  <c r="N5" i="91"/>
  <c r="M5" i="91"/>
  <c r="N41" i="90"/>
  <c r="M41" i="90"/>
  <c r="N40" i="90"/>
  <c r="M40" i="90"/>
  <c r="N39" i="90"/>
  <c r="M39" i="90"/>
  <c r="L38" i="90"/>
  <c r="L42" i="90" s="1"/>
  <c r="K38" i="90"/>
  <c r="K42" i="90" s="1"/>
  <c r="J38" i="90"/>
  <c r="J42" i="90" s="1"/>
  <c r="I38" i="90"/>
  <c r="I42" i="90" s="1"/>
  <c r="H38" i="90"/>
  <c r="H42" i="90" s="1"/>
  <c r="G38" i="90"/>
  <c r="G42" i="90" s="1"/>
  <c r="F38" i="90"/>
  <c r="F42" i="90" s="1"/>
  <c r="E38" i="90"/>
  <c r="E42" i="90" s="1"/>
  <c r="D38" i="90"/>
  <c r="D42" i="90" s="1"/>
  <c r="C38" i="90"/>
  <c r="C42" i="90" s="1"/>
  <c r="N37" i="90"/>
  <c r="M37" i="90"/>
  <c r="N36" i="90"/>
  <c r="M36" i="90"/>
  <c r="N35" i="90"/>
  <c r="M35" i="90"/>
  <c r="N34" i="90"/>
  <c r="M34" i="90"/>
  <c r="N33" i="90"/>
  <c r="M33" i="90"/>
  <c r="N32" i="90"/>
  <c r="M32" i="90"/>
  <c r="N31" i="90"/>
  <c r="M31" i="90"/>
  <c r="M38" i="90" s="1"/>
  <c r="M42" i="90" s="1"/>
  <c r="L27" i="90"/>
  <c r="K27" i="90"/>
  <c r="J27" i="90"/>
  <c r="I27" i="90"/>
  <c r="H27" i="90"/>
  <c r="G27" i="90"/>
  <c r="F27" i="90"/>
  <c r="E27" i="90"/>
  <c r="D27" i="90"/>
  <c r="C27" i="90"/>
  <c r="N26" i="90"/>
  <c r="M26" i="90"/>
  <c r="N25" i="90"/>
  <c r="M25" i="90"/>
  <c r="N24" i="90"/>
  <c r="M24" i="90"/>
  <c r="N23" i="90"/>
  <c r="M23" i="90"/>
  <c r="N22" i="90"/>
  <c r="M22" i="90"/>
  <c r="N17" i="90"/>
  <c r="M17" i="90"/>
  <c r="N16" i="90"/>
  <c r="M16" i="90"/>
  <c r="N14" i="90"/>
  <c r="M14" i="90"/>
  <c r="N13" i="90"/>
  <c r="M13" i="90"/>
  <c r="L9" i="90"/>
  <c r="L15" i="90" s="1"/>
  <c r="L18" i="90" s="1"/>
  <c r="K9" i="90"/>
  <c r="K15" i="90" s="1"/>
  <c r="K18" i="90" s="1"/>
  <c r="J9" i="90"/>
  <c r="J15" i="90" s="1"/>
  <c r="J18" i="90" s="1"/>
  <c r="I9" i="90"/>
  <c r="I15" i="90" s="1"/>
  <c r="I18" i="90" s="1"/>
  <c r="H9" i="90"/>
  <c r="H15" i="90" s="1"/>
  <c r="G9" i="90"/>
  <c r="G15" i="90" s="1"/>
  <c r="G18" i="90" s="1"/>
  <c r="F9" i="90"/>
  <c r="F15" i="90" s="1"/>
  <c r="F18" i="90" s="1"/>
  <c r="E9" i="90"/>
  <c r="E15" i="90" s="1"/>
  <c r="E18" i="90" s="1"/>
  <c r="D9" i="90"/>
  <c r="D15" i="90" s="1"/>
  <c r="D18" i="90" s="1"/>
  <c r="C9" i="90"/>
  <c r="C15" i="90" s="1"/>
  <c r="N8" i="90"/>
  <c r="M8" i="90"/>
  <c r="N7" i="90"/>
  <c r="M7" i="90"/>
  <c r="N6" i="90"/>
  <c r="M6" i="90"/>
  <c r="N5" i="90"/>
  <c r="M5" i="90"/>
  <c r="N41" i="89"/>
  <c r="M41" i="89"/>
  <c r="N40" i="89"/>
  <c r="M40" i="89"/>
  <c r="N39" i="89"/>
  <c r="M39" i="89"/>
  <c r="L38" i="89"/>
  <c r="L42" i="89" s="1"/>
  <c r="K38" i="89"/>
  <c r="K42" i="89" s="1"/>
  <c r="J38" i="89"/>
  <c r="J42" i="89" s="1"/>
  <c r="I38" i="89"/>
  <c r="I42" i="89" s="1"/>
  <c r="H38" i="89"/>
  <c r="H42" i="89" s="1"/>
  <c r="G38" i="89"/>
  <c r="G42" i="89" s="1"/>
  <c r="F38" i="89"/>
  <c r="F42" i="89" s="1"/>
  <c r="E38" i="89"/>
  <c r="E42" i="89" s="1"/>
  <c r="D38" i="89"/>
  <c r="D42" i="89" s="1"/>
  <c r="C38" i="89"/>
  <c r="C42" i="89" s="1"/>
  <c r="N37" i="89"/>
  <c r="M37" i="89"/>
  <c r="N36" i="89"/>
  <c r="M36" i="89"/>
  <c r="N35" i="89"/>
  <c r="M35" i="89"/>
  <c r="N34" i="89"/>
  <c r="M34" i="89"/>
  <c r="N33" i="89"/>
  <c r="M33" i="89"/>
  <c r="N32" i="89"/>
  <c r="M32" i="89"/>
  <c r="N31" i="89"/>
  <c r="M31" i="89"/>
  <c r="M38" i="89" s="1"/>
  <c r="M42" i="89" s="1"/>
  <c r="L27" i="89"/>
  <c r="K27" i="89"/>
  <c r="J27" i="89"/>
  <c r="I27" i="89"/>
  <c r="H27" i="89"/>
  <c r="G27" i="89"/>
  <c r="F27" i="89"/>
  <c r="E27" i="89"/>
  <c r="D27" i="89"/>
  <c r="C27" i="89"/>
  <c r="N26" i="89"/>
  <c r="M26" i="89"/>
  <c r="N25" i="89"/>
  <c r="M25" i="89"/>
  <c r="N24" i="89"/>
  <c r="M24" i="89"/>
  <c r="N23" i="89"/>
  <c r="M23" i="89"/>
  <c r="N22" i="89"/>
  <c r="M22" i="89"/>
  <c r="N17" i="89"/>
  <c r="M17" i="89"/>
  <c r="N16" i="89"/>
  <c r="M16" i="89"/>
  <c r="N14" i="89"/>
  <c r="M14" i="89"/>
  <c r="N13" i="89"/>
  <c r="M13" i="89"/>
  <c r="L9" i="89"/>
  <c r="L15" i="89" s="1"/>
  <c r="L18" i="89" s="1"/>
  <c r="K9" i="89"/>
  <c r="K15" i="89" s="1"/>
  <c r="K18" i="89" s="1"/>
  <c r="J9" i="89"/>
  <c r="J15" i="89" s="1"/>
  <c r="J18" i="89" s="1"/>
  <c r="I9" i="89"/>
  <c r="I15" i="89" s="1"/>
  <c r="I18" i="89" s="1"/>
  <c r="H9" i="89"/>
  <c r="H15" i="89" s="1"/>
  <c r="G9" i="89"/>
  <c r="G15" i="89" s="1"/>
  <c r="G18" i="89" s="1"/>
  <c r="F9" i="89"/>
  <c r="F15" i="89" s="1"/>
  <c r="F18" i="89" s="1"/>
  <c r="E9" i="89"/>
  <c r="E15" i="89" s="1"/>
  <c r="E18" i="89" s="1"/>
  <c r="D9" i="89"/>
  <c r="D15" i="89" s="1"/>
  <c r="D18" i="89" s="1"/>
  <c r="C9" i="89"/>
  <c r="C15" i="89" s="1"/>
  <c r="C18" i="89" s="1"/>
  <c r="N8" i="89"/>
  <c r="M8" i="89"/>
  <c r="N7" i="89"/>
  <c r="M7" i="89"/>
  <c r="N6" i="89"/>
  <c r="M6" i="89"/>
  <c r="N5" i="89"/>
  <c r="M5" i="89"/>
  <c r="N41" i="88"/>
  <c r="M41" i="88"/>
  <c r="N40" i="88"/>
  <c r="M40" i="88"/>
  <c r="N39" i="88"/>
  <c r="M39" i="88"/>
  <c r="L38" i="88"/>
  <c r="L42" i="88" s="1"/>
  <c r="K38" i="88"/>
  <c r="K42" i="88" s="1"/>
  <c r="J38" i="88"/>
  <c r="J42" i="88" s="1"/>
  <c r="I38" i="88"/>
  <c r="I42" i="88" s="1"/>
  <c r="H38" i="88"/>
  <c r="H42" i="88" s="1"/>
  <c r="G38" i="88"/>
  <c r="G42" i="88" s="1"/>
  <c r="F38" i="88"/>
  <c r="F42" i="88" s="1"/>
  <c r="E38" i="88"/>
  <c r="E42" i="88" s="1"/>
  <c r="D38" i="88"/>
  <c r="D42" i="88" s="1"/>
  <c r="C38" i="88"/>
  <c r="C42" i="88" s="1"/>
  <c r="N37" i="88"/>
  <c r="M37" i="88"/>
  <c r="N36" i="88"/>
  <c r="M36" i="88"/>
  <c r="N35" i="88"/>
  <c r="M35" i="88"/>
  <c r="N34" i="88"/>
  <c r="M34" i="88"/>
  <c r="N33" i="88"/>
  <c r="M33" i="88"/>
  <c r="N32" i="88"/>
  <c r="M32" i="88"/>
  <c r="N31" i="88"/>
  <c r="M31" i="88"/>
  <c r="M38" i="88" s="1"/>
  <c r="M42" i="88" s="1"/>
  <c r="L27" i="88"/>
  <c r="K27" i="88"/>
  <c r="J27" i="88"/>
  <c r="I27" i="88"/>
  <c r="H27" i="88"/>
  <c r="G27" i="88"/>
  <c r="F27" i="88"/>
  <c r="E27" i="88"/>
  <c r="D27" i="88"/>
  <c r="C27" i="88"/>
  <c r="N26" i="88"/>
  <c r="M26" i="88"/>
  <c r="N25" i="88"/>
  <c r="M25" i="88"/>
  <c r="N24" i="88"/>
  <c r="M24" i="88"/>
  <c r="N23" i="88"/>
  <c r="M23" i="88"/>
  <c r="N22" i="88"/>
  <c r="M22" i="88"/>
  <c r="N17" i="88"/>
  <c r="M17" i="88"/>
  <c r="N16" i="88"/>
  <c r="M16" i="88"/>
  <c r="N14" i="88"/>
  <c r="M14" i="88"/>
  <c r="N13" i="88"/>
  <c r="M13" i="88"/>
  <c r="L9" i="88"/>
  <c r="L15" i="88" s="1"/>
  <c r="L18" i="88" s="1"/>
  <c r="K9" i="88"/>
  <c r="K15" i="88" s="1"/>
  <c r="K18" i="88" s="1"/>
  <c r="J9" i="88"/>
  <c r="J15" i="88" s="1"/>
  <c r="J18" i="88" s="1"/>
  <c r="I9" i="88"/>
  <c r="I15" i="88" s="1"/>
  <c r="I18" i="88" s="1"/>
  <c r="H9" i="88"/>
  <c r="H15" i="88" s="1"/>
  <c r="G9" i="88"/>
  <c r="G15" i="88" s="1"/>
  <c r="G18" i="88" s="1"/>
  <c r="F9" i="88"/>
  <c r="F15" i="88" s="1"/>
  <c r="F18" i="88" s="1"/>
  <c r="E9" i="88"/>
  <c r="E15" i="88" s="1"/>
  <c r="E18" i="88" s="1"/>
  <c r="D9" i="88"/>
  <c r="D15" i="88" s="1"/>
  <c r="D18" i="88" s="1"/>
  <c r="C9" i="88"/>
  <c r="C15" i="88" s="1"/>
  <c r="N8" i="88"/>
  <c r="M8" i="88"/>
  <c r="N7" i="88"/>
  <c r="M7" i="88"/>
  <c r="N6" i="88"/>
  <c r="M6" i="88"/>
  <c r="N5" i="88"/>
  <c r="M5" i="88"/>
  <c r="N41" i="87"/>
  <c r="M41" i="87"/>
  <c r="N40" i="87"/>
  <c r="M40" i="87"/>
  <c r="N39" i="87"/>
  <c r="M39" i="87"/>
  <c r="L38" i="87"/>
  <c r="L42" i="87" s="1"/>
  <c r="K38" i="87"/>
  <c r="K42" i="87" s="1"/>
  <c r="J38" i="87"/>
  <c r="J42" i="87" s="1"/>
  <c r="I38" i="87"/>
  <c r="I42" i="87" s="1"/>
  <c r="H38" i="87"/>
  <c r="H42" i="87" s="1"/>
  <c r="G38" i="87"/>
  <c r="G42" i="87" s="1"/>
  <c r="F38" i="87"/>
  <c r="F42" i="87" s="1"/>
  <c r="E38" i="87"/>
  <c r="E42" i="87" s="1"/>
  <c r="D38" i="87"/>
  <c r="D42" i="87" s="1"/>
  <c r="C38" i="87"/>
  <c r="C42" i="87" s="1"/>
  <c r="N37" i="87"/>
  <c r="M37" i="87"/>
  <c r="N36" i="87"/>
  <c r="M36" i="87"/>
  <c r="N35" i="87"/>
  <c r="M35" i="87"/>
  <c r="N34" i="87"/>
  <c r="M34" i="87"/>
  <c r="N33" i="87"/>
  <c r="M33" i="87"/>
  <c r="N32" i="87"/>
  <c r="M32" i="87"/>
  <c r="N31" i="87"/>
  <c r="M31" i="87"/>
  <c r="M38" i="87" s="1"/>
  <c r="M42" i="87" s="1"/>
  <c r="L27" i="87"/>
  <c r="K27" i="87"/>
  <c r="J27" i="87"/>
  <c r="I27" i="87"/>
  <c r="H27" i="87"/>
  <c r="G27" i="87"/>
  <c r="F27" i="87"/>
  <c r="E27" i="87"/>
  <c r="D27" i="87"/>
  <c r="C27" i="87"/>
  <c r="N26" i="87"/>
  <c r="M26" i="87"/>
  <c r="N25" i="87"/>
  <c r="M25" i="87"/>
  <c r="N24" i="87"/>
  <c r="M24" i="87"/>
  <c r="N23" i="87"/>
  <c r="M23" i="87"/>
  <c r="N22" i="87"/>
  <c r="M22" i="87"/>
  <c r="N17" i="87"/>
  <c r="M17" i="87"/>
  <c r="N16" i="87"/>
  <c r="M16" i="87"/>
  <c r="N14" i="87"/>
  <c r="M14" i="87"/>
  <c r="N13" i="87"/>
  <c r="M13" i="87"/>
  <c r="L9" i="87"/>
  <c r="L15" i="87" s="1"/>
  <c r="L18" i="87" s="1"/>
  <c r="K9" i="87"/>
  <c r="K15" i="87" s="1"/>
  <c r="K18" i="87" s="1"/>
  <c r="J9" i="87"/>
  <c r="J15" i="87" s="1"/>
  <c r="J18" i="87" s="1"/>
  <c r="I9" i="87"/>
  <c r="I15" i="87" s="1"/>
  <c r="I18" i="87" s="1"/>
  <c r="H9" i="87"/>
  <c r="H15" i="87" s="1"/>
  <c r="G9" i="87"/>
  <c r="G15" i="87" s="1"/>
  <c r="G18" i="87" s="1"/>
  <c r="F9" i="87"/>
  <c r="F15" i="87" s="1"/>
  <c r="F18" i="87" s="1"/>
  <c r="E9" i="87"/>
  <c r="E15" i="87" s="1"/>
  <c r="E18" i="87" s="1"/>
  <c r="D9" i="87"/>
  <c r="D15" i="87" s="1"/>
  <c r="D18" i="87" s="1"/>
  <c r="C9" i="87"/>
  <c r="C15" i="87" s="1"/>
  <c r="N8" i="87"/>
  <c r="M8" i="87"/>
  <c r="N7" i="87"/>
  <c r="M7" i="87"/>
  <c r="N6" i="87"/>
  <c r="M6" i="87"/>
  <c r="N5" i="87"/>
  <c r="M5" i="87"/>
  <c r="N41" i="86"/>
  <c r="M41" i="86"/>
  <c r="N40" i="86"/>
  <c r="M40" i="86"/>
  <c r="N39" i="86"/>
  <c r="M39" i="86"/>
  <c r="L38" i="86"/>
  <c r="L42" i="86" s="1"/>
  <c r="K38" i="86"/>
  <c r="K42" i="86" s="1"/>
  <c r="J38" i="86"/>
  <c r="J42" i="86" s="1"/>
  <c r="I38" i="86"/>
  <c r="I42" i="86" s="1"/>
  <c r="H38" i="86"/>
  <c r="H42" i="86" s="1"/>
  <c r="G38" i="86"/>
  <c r="G42" i="86" s="1"/>
  <c r="F38" i="86"/>
  <c r="F42" i="86" s="1"/>
  <c r="E38" i="86"/>
  <c r="E42" i="86" s="1"/>
  <c r="D38" i="86"/>
  <c r="D42" i="86" s="1"/>
  <c r="C38" i="86"/>
  <c r="C42" i="86" s="1"/>
  <c r="N37" i="86"/>
  <c r="M37" i="86"/>
  <c r="N36" i="86"/>
  <c r="M36" i="86"/>
  <c r="N35" i="86"/>
  <c r="M35" i="86"/>
  <c r="N34" i="86"/>
  <c r="M34" i="86"/>
  <c r="N33" i="86"/>
  <c r="M33" i="86"/>
  <c r="N32" i="86"/>
  <c r="M32" i="86"/>
  <c r="N31" i="86"/>
  <c r="M31" i="86"/>
  <c r="M38" i="86" s="1"/>
  <c r="M42" i="86" s="1"/>
  <c r="L27" i="86"/>
  <c r="K27" i="86"/>
  <c r="J27" i="86"/>
  <c r="I27" i="86"/>
  <c r="H27" i="86"/>
  <c r="G27" i="86"/>
  <c r="F27" i="86"/>
  <c r="E27" i="86"/>
  <c r="D27" i="86"/>
  <c r="C27" i="86"/>
  <c r="N26" i="86"/>
  <c r="M26" i="86"/>
  <c r="N25" i="86"/>
  <c r="M25" i="86"/>
  <c r="N24" i="86"/>
  <c r="M24" i="86"/>
  <c r="N23" i="86"/>
  <c r="M23" i="86"/>
  <c r="N22" i="86"/>
  <c r="M22" i="86"/>
  <c r="N17" i="86"/>
  <c r="M17" i="86"/>
  <c r="N16" i="86"/>
  <c r="M16" i="86"/>
  <c r="N14" i="86"/>
  <c r="M14" i="86"/>
  <c r="N13" i="86"/>
  <c r="M13" i="86"/>
  <c r="L9" i="86"/>
  <c r="L15" i="86" s="1"/>
  <c r="L18" i="86" s="1"/>
  <c r="K9" i="86"/>
  <c r="K15" i="86" s="1"/>
  <c r="K18" i="86" s="1"/>
  <c r="J9" i="86"/>
  <c r="J15" i="86" s="1"/>
  <c r="J18" i="86" s="1"/>
  <c r="I9" i="86"/>
  <c r="I15" i="86" s="1"/>
  <c r="I18" i="86" s="1"/>
  <c r="H9" i="86"/>
  <c r="H15" i="86" s="1"/>
  <c r="G9" i="86"/>
  <c r="G15" i="86" s="1"/>
  <c r="G18" i="86" s="1"/>
  <c r="F9" i="86"/>
  <c r="F15" i="86" s="1"/>
  <c r="F18" i="86" s="1"/>
  <c r="E9" i="86"/>
  <c r="E15" i="86" s="1"/>
  <c r="E18" i="86" s="1"/>
  <c r="D9" i="86"/>
  <c r="D15" i="86" s="1"/>
  <c r="D18" i="86" s="1"/>
  <c r="C9" i="86"/>
  <c r="C15" i="86" s="1"/>
  <c r="N8" i="86"/>
  <c r="M8" i="86"/>
  <c r="N7" i="86"/>
  <c r="M7" i="86"/>
  <c r="N6" i="86"/>
  <c r="M6" i="86"/>
  <c r="N5" i="86"/>
  <c r="M5" i="86"/>
  <c r="N41" i="85"/>
  <c r="M41" i="85"/>
  <c r="N40" i="85"/>
  <c r="M40" i="85"/>
  <c r="N39" i="85"/>
  <c r="M39" i="85"/>
  <c r="L38" i="85"/>
  <c r="L42" i="85" s="1"/>
  <c r="K38" i="85"/>
  <c r="K42" i="85" s="1"/>
  <c r="J38" i="85"/>
  <c r="J42" i="85" s="1"/>
  <c r="I38" i="85"/>
  <c r="I42" i="85" s="1"/>
  <c r="H38" i="85"/>
  <c r="H42" i="85" s="1"/>
  <c r="G38" i="85"/>
  <c r="G42" i="85" s="1"/>
  <c r="F38" i="85"/>
  <c r="F42" i="85" s="1"/>
  <c r="E38" i="85"/>
  <c r="E42" i="85" s="1"/>
  <c r="D38" i="85"/>
  <c r="D42" i="85" s="1"/>
  <c r="C38" i="85"/>
  <c r="C42" i="85" s="1"/>
  <c r="N37" i="85"/>
  <c r="M37" i="85"/>
  <c r="N36" i="85"/>
  <c r="M36" i="85"/>
  <c r="N35" i="85"/>
  <c r="M35" i="85"/>
  <c r="N34" i="85"/>
  <c r="M34" i="85"/>
  <c r="N33" i="85"/>
  <c r="M33" i="85"/>
  <c r="N32" i="85"/>
  <c r="M32" i="85"/>
  <c r="N31" i="85"/>
  <c r="M31" i="85"/>
  <c r="M38" i="85" s="1"/>
  <c r="M42" i="85" s="1"/>
  <c r="L27" i="85"/>
  <c r="K27" i="85"/>
  <c r="J27" i="85"/>
  <c r="I27" i="85"/>
  <c r="H27" i="85"/>
  <c r="G27" i="85"/>
  <c r="F27" i="85"/>
  <c r="E27" i="85"/>
  <c r="D27" i="85"/>
  <c r="C27" i="85"/>
  <c r="N26" i="85"/>
  <c r="M26" i="85"/>
  <c r="N25" i="85"/>
  <c r="M25" i="85"/>
  <c r="N24" i="85"/>
  <c r="M24" i="85"/>
  <c r="N23" i="85"/>
  <c r="M23" i="85"/>
  <c r="N22" i="85"/>
  <c r="M22" i="85"/>
  <c r="N17" i="85"/>
  <c r="M17" i="85"/>
  <c r="N16" i="85"/>
  <c r="M16" i="85"/>
  <c r="N14" i="85"/>
  <c r="M14" i="85"/>
  <c r="N13" i="85"/>
  <c r="M13" i="85"/>
  <c r="L9" i="85"/>
  <c r="L15" i="85" s="1"/>
  <c r="L18" i="85" s="1"/>
  <c r="K9" i="85"/>
  <c r="K15" i="85" s="1"/>
  <c r="K18" i="85" s="1"/>
  <c r="J9" i="85"/>
  <c r="J15" i="85" s="1"/>
  <c r="J18" i="85" s="1"/>
  <c r="I9" i="85"/>
  <c r="I15" i="85" s="1"/>
  <c r="I18" i="85" s="1"/>
  <c r="H9" i="85"/>
  <c r="H15" i="85" s="1"/>
  <c r="G9" i="85"/>
  <c r="G15" i="85" s="1"/>
  <c r="G18" i="85" s="1"/>
  <c r="F9" i="85"/>
  <c r="F15" i="85" s="1"/>
  <c r="F18" i="85" s="1"/>
  <c r="E9" i="85"/>
  <c r="E15" i="85" s="1"/>
  <c r="E18" i="85" s="1"/>
  <c r="D9" i="85"/>
  <c r="D15" i="85" s="1"/>
  <c r="D18" i="85" s="1"/>
  <c r="C9" i="85"/>
  <c r="C15" i="85" s="1"/>
  <c r="N8" i="85"/>
  <c r="M8" i="85"/>
  <c r="N7" i="85"/>
  <c r="M7" i="85"/>
  <c r="N6" i="85"/>
  <c r="M6" i="85"/>
  <c r="N5" i="85"/>
  <c r="M5" i="85"/>
  <c r="C15" i="63"/>
  <c r="D15" i="63"/>
  <c r="E15" i="63"/>
  <c r="F15" i="63"/>
  <c r="G15" i="63"/>
  <c r="H15" i="63"/>
  <c r="I15" i="63"/>
  <c r="J15" i="63"/>
  <c r="K15" i="63"/>
  <c r="B15" i="63"/>
  <c r="FL24" i="74"/>
  <c r="EW24" i="74"/>
  <c r="EV24" i="74"/>
  <c r="EU24" i="74"/>
  <c r="ET24" i="74"/>
  <c r="ES24" i="74"/>
  <c r="ER24" i="74"/>
  <c r="EQ24" i="74"/>
  <c r="EP24" i="74"/>
  <c r="EO24" i="74"/>
  <c r="EN24" i="74"/>
  <c r="EJ24" i="74"/>
  <c r="EI24" i="74"/>
  <c r="EH24" i="74"/>
  <c r="EG24" i="74"/>
  <c r="EF24" i="74"/>
  <c r="EE24" i="74"/>
  <c r="ED24" i="74"/>
  <c r="EC24" i="74"/>
  <c r="EB24" i="74"/>
  <c r="EA24" i="74"/>
  <c r="DW24" i="74"/>
  <c r="DV24" i="74"/>
  <c r="DU24" i="74"/>
  <c r="DT24" i="74"/>
  <c r="DS24" i="74"/>
  <c r="DR24" i="74"/>
  <c r="DQ24" i="74"/>
  <c r="DP24" i="74"/>
  <c r="DO24" i="74"/>
  <c r="DN24" i="74"/>
  <c r="CL24" i="74"/>
  <c r="G24" i="74"/>
  <c r="D5" i="71"/>
  <c r="E5" i="71"/>
  <c r="F5" i="71"/>
  <c r="G5" i="71"/>
  <c r="H5" i="71"/>
  <c r="I5" i="71"/>
  <c r="J5" i="71"/>
  <c r="K5" i="71"/>
  <c r="L5" i="71"/>
  <c r="C5" i="71"/>
  <c r="D26" i="64"/>
  <c r="N9" i="87" l="1"/>
  <c r="N38" i="86"/>
  <c r="N42" i="86" s="1"/>
  <c r="M15" i="89"/>
  <c r="M15" i="90"/>
  <c r="N38" i="90"/>
  <c r="N42" i="90" s="1"/>
  <c r="M15" i="86"/>
  <c r="M18" i="86" s="1"/>
  <c r="N38" i="89"/>
  <c r="N42" i="89" s="1"/>
  <c r="N9" i="91"/>
  <c r="N38" i="91"/>
  <c r="N42" i="91" s="1"/>
  <c r="M15" i="87"/>
  <c r="M18" i="87" s="1"/>
  <c r="N9" i="90"/>
  <c r="M27" i="88"/>
  <c r="M9" i="89"/>
  <c r="M27" i="89"/>
  <c r="M27" i="91"/>
  <c r="M27" i="87"/>
  <c r="M9" i="85"/>
  <c r="M9" i="90"/>
  <c r="M27" i="85"/>
  <c r="M27" i="86"/>
  <c r="M9" i="88"/>
  <c r="M9" i="86"/>
  <c r="N9" i="85"/>
  <c r="N38" i="85"/>
  <c r="N42" i="85" s="1"/>
  <c r="N9" i="86"/>
  <c r="N27" i="86"/>
  <c r="O23" i="86" s="1"/>
  <c r="N38" i="87"/>
  <c r="N42" i="87" s="1"/>
  <c r="N9" i="88"/>
  <c r="N38" i="88"/>
  <c r="N42" i="88" s="1"/>
  <c r="N9" i="89"/>
  <c r="M18" i="90"/>
  <c r="M27" i="90"/>
  <c r="M9" i="91"/>
  <c r="M9" i="87"/>
  <c r="M15" i="91"/>
  <c r="M18" i="91" s="1"/>
  <c r="N15" i="91"/>
  <c r="N18" i="91" s="1"/>
  <c r="C18" i="91"/>
  <c r="N27" i="91"/>
  <c r="H18" i="91"/>
  <c r="N15" i="90"/>
  <c r="N18" i="90" s="1"/>
  <c r="C18" i="90"/>
  <c r="N27" i="90"/>
  <c r="O23" i="90" s="1"/>
  <c r="H18" i="90"/>
  <c r="N15" i="89"/>
  <c r="N18" i="89" s="1"/>
  <c r="M18" i="89"/>
  <c r="N27" i="89"/>
  <c r="O23" i="89" s="1"/>
  <c r="H18" i="89"/>
  <c r="N15" i="88"/>
  <c r="N18" i="88" s="1"/>
  <c r="M15" i="88"/>
  <c r="M18" i="88" s="1"/>
  <c r="C18" i="88"/>
  <c r="N27" i="88"/>
  <c r="H18" i="88"/>
  <c r="N15" i="87"/>
  <c r="N18" i="87" s="1"/>
  <c r="C18" i="87"/>
  <c r="N27" i="87"/>
  <c r="O23" i="87" s="1"/>
  <c r="H18" i="87"/>
  <c r="N15" i="86"/>
  <c r="N18" i="86" s="1"/>
  <c r="O26" i="86"/>
  <c r="O24" i="86"/>
  <c r="O27" i="86"/>
  <c r="O22" i="86"/>
  <c r="C18" i="86"/>
  <c r="H18" i="86"/>
  <c r="O25" i="86"/>
  <c r="N15" i="85"/>
  <c r="N18" i="85" s="1"/>
  <c r="M15" i="85"/>
  <c r="M18" i="85" s="1"/>
  <c r="C18" i="85"/>
  <c r="N27" i="85"/>
  <c r="H18" i="85"/>
  <c r="L14" i="63"/>
  <c r="C67" i="63" s="1"/>
  <c r="L15" i="63"/>
  <c r="C68" i="63" s="1"/>
  <c r="CZ24" i="74"/>
  <c r="DX24" i="74"/>
  <c r="EX24" i="74"/>
  <c r="EK24" i="74"/>
  <c r="D39" i="73"/>
  <c r="D39" i="76" s="1"/>
  <c r="E39" i="73"/>
  <c r="E39" i="76" s="1"/>
  <c r="F39" i="73"/>
  <c r="F39" i="76" s="1"/>
  <c r="G39" i="73"/>
  <c r="G39" i="76" s="1"/>
  <c r="H39" i="73"/>
  <c r="H39" i="76" s="1"/>
  <c r="I39" i="73"/>
  <c r="I39" i="76" s="1"/>
  <c r="J39" i="73"/>
  <c r="J39" i="76" s="1"/>
  <c r="K39" i="73"/>
  <c r="K39" i="76" s="1"/>
  <c r="L39" i="73"/>
  <c r="L39" i="76" s="1"/>
  <c r="C39" i="73"/>
  <c r="C39" i="76" s="1"/>
  <c r="C6" i="76"/>
  <c r="DM24" i="74" l="1"/>
  <c r="DZ24" i="74" s="1"/>
  <c r="EM24" i="74" s="1"/>
  <c r="FA24" i="74" s="1"/>
  <c r="DJ24" i="74"/>
  <c r="DA24" i="74"/>
  <c r="DC24" i="74"/>
  <c r="DG24" i="74"/>
  <c r="DB24" i="74"/>
  <c r="DD24" i="74"/>
  <c r="DE24" i="74"/>
  <c r="DF24" i="74"/>
  <c r="DH24" i="74"/>
  <c r="DI24" i="74"/>
  <c r="O25" i="87"/>
  <c r="O24" i="91"/>
  <c r="O27" i="91"/>
  <c r="O26" i="91"/>
  <c r="O22" i="91"/>
  <c r="O25" i="91"/>
  <c r="O23" i="91"/>
  <c r="O27" i="90"/>
  <c r="O25" i="90"/>
  <c r="O26" i="90"/>
  <c r="O22" i="90"/>
  <c r="O24" i="90"/>
  <c r="O24" i="89"/>
  <c r="O27" i="89"/>
  <c r="O26" i="89"/>
  <c r="O22" i="89"/>
  <c r="O25" i="89"/>
  <c r="O27" i="88"/>
  <c r="O25" i="88"/>
  <c r="O26" i="88"/>
  <c r="O22" i="88"/>
  <c r="O24" i="88"/>
  <c r="O23" i="88"/>
  <c r="O24" i="87"/>
  <c r="O27" i="87"/>
  <c r="O26" i="87"/>
  <c r="O22" i="87"/>
  <c r="O27" i="85"/>
  <c r="O25" i="85"/>
  <c r="O26" i="85"/>
  <c r="O22" i="85"/>
  <c r="O23" i="85"/>
  <c r="O24" i="85"/>
  <c r="FL51" i="74" l="1"/>
  <c r="EW51" i="74"/>
  <c r="EV51" i="74"/>
  <c r="EU51" i="74"/>
  <c r="ET51" i="74"/>
  <c r="ES51" i="74"/>
  <c r="ER51" i="74"/>
  <c r="EQ51" i="74"/>
  <c r="EP51" i="74"/>
  <c r="EO51" i="74"/>
  <c r="EN51" i="74"/>
  <c r="EJ51" i="74"/>
  <c r="EI51" i="74"/>
  <c r="EH51" i="74"/>
  <c r="EG51" i="74"/>
  <c r="EF51" i="74"/>
  <c r="EE51" i="74"/>
  <c r="ED51" i="74"/>
  <c r="EC51" i="74"/>
  <c r="EB51" i="74"/>
  <c r="EA51" i="74"/>
  <c r="DW51" i="74"/>
  <c r="DV51" i="74"/>
  <c r="DU51" i="74"/>
  <c r="DT51" i="74"/>
  <c r="DS51" i="74"/>
  <c r="DR51" i="74"/>
  <c r="DQ51" i="74"/>
  <c r="DP51" i="74"/>
  <c r="DO51" i="74"/>
  <c r="DN51" i="74"/>
  <c r="CL51" i="74"/>
  <c r="CZ51" i="74" s="1"/>
  <c r="DM51" i="74" s="1"/>
  <c r="DZ51" i="74" s="1"/>
  <c r="EM51" i="74" s="1"/>
  <c r="FA51" i="74" s="1"/>
  <c r="G51" i="74"/>
  <c r="D51" i="74"/>
  <c r="AY51" i="74" s="1"/>
  <c r="CT51" i="74" s="1"/>
  <c r="DH51" i="74" s="1"/>
  <c r="FU34" i="30"/>
  <c r="FT34" i="30"/>
  <c r="FS34" i="30"/>
  <c r="FR34" i="30"/>
  <c r="FQ34" i="30"/>
  <c r="FP34" i="30"/>
  <c r="FO34" i="30"/>
  <c r="FN34" i="30"/>
  <c r="FM34" i="30"/>
  <c r="FL34" i="30"/>
  <c r="FE34" i="30"/>
  <c r="FD34" i="30"/>
  <c r="FC34" i="30"/>
  <c r="FB34" i="30"/>
  <c r="FA34" i="30"/>
  <c r="EZ34" i="30"/>
  <c r="EY34" i="30"/>
  <c r="EX34" i="30"/>
  <c r="EW34" i="30"/>
  <c r="EV34" i="30"/>
  <c r="EO34" i="30"/>
  <c r="EN34" i="30"/>
  <c r="EM34" i="30"/>
  <c r="EL34" i="30"/>
  <c r="EK34" i="30"/>
  <c r="EJ34" i="30"/>
  <c r="EI34" i="30"/>
  <c r="EH34" i="30"/>
  <c r="EG34" i="30"/>
  <c r="EF34" i="30"/>
  <c r="DY34" i="30"/>
  <c r="DX34" i="30"/>
  <c r="DW34" i="30"/>
  <c r="DV34" i="30"/>
  <c r="DU34" i="30"/>
  <c r="DT34" i="30"/>
  <c r="DS34" i="30"/>
  <c r="DR34" i="30"/>
  <c r="DQ34" i="30"/>
  <c r="DP34" i="30"/>
  <c r="CX34" i="30"/>
  <c r="DO34" i="30" s="1"/>
  <c r="EE34" i="30" s="1"/>
  <c r="EU34" i="30" s="1"/>
  <c r="FK34" i="30" s="1"/>
  <c r="GB34" i="30" s="1"/>
  <c r="D34" i="30"/>
  <c r="FY34" i="30" l="1"/>
  <c r="FI34" i="30"/>
  <c r="ES34" i="30"/>
  <c r="EC34" i="30"/>
  <c r="BC34" i="30"/>
  <c r="DJ34" i="30" s="1"/>
  <c r="BD34" i="30"/>
  <c r="DK34" i="30" s="1"/>
  <c r="BB34" i="30"/>
  <c r="DI34" i="30" s="1"/>
  <c r="AY34" i="30"/>
  <c r="DF34" i="30" s="1"/>
  <c r="AV34" i="30"/>
  <c r="DC34" i="30" s="1"/>
  <c r="EK51" i="74"/>
  <c r="AV51" i="74"/>
  <c r="CQ51" i="74" s="1"/>
  <c r="DE51" i="74" s="1"/>
  <c r="AZ51" i="74"/>
  <c r="CU51" i="74" s="1"/>
  <c r="DI51" i="74" s="1"/>
  <c r="DX51" i="74"/>
  <c r="EX51" i="74"/>
  <c r="AR51" i="74"/>
  <c r="CM51" i="74" s="1"/>
  <c r="DA51" i="74" s="1"/>
  <c r="AS51" i="74"/>
  <c r="CN51" i="74" s="1"/>
  <c r="DB51" i="74" s="1"/>
  <c r="AW51" i="74"/>
  <c r="CR51" i="74" s="1"/>
  <c r="DF51" i="74" s="1"/>
  <c r="BA51" i="74"/>
  <c r="CV51" i="74" s="1"/>
  <c r="DJ51" i="74" s="1"/>
  <c r="AT51" i="74"/>
  <c r="CO51" i="74" s="1"/>
  <c r="DC51" i="74" s="1"/>
  <c r="AX51" i="74"/>
  <c r="CS51" i="74" s="1"/>
  <c r="DG51" i="74" s="1"/>
  <c r="AU51" i="74"/>
  <c r="CP51" i="74" s="1"/>
  <c r="DD51" i="74" s="1"/>
  <c r="AZ34" i="30"/>
  <c r="DG34" i="30" s="1"/>
  <c r="AR34" i="30"/>
  <c r="CY34" i="30" s="1"/>
  <c r="AS34" i="30"/>
  <c r="CZ34" i="30" s="1"/>
  <c r="AW34" i="30"/>
  <c r="DD34" i="30" s="1"/>
  <c r="BA34" i="30"/>
  <c r="DH34" i="30" s="1"/>
  <c r="AT34" i="30"/>
  <c r="DA34" i="30" s="1"/>
  <c r="AX34" i="30"/>
  <c r="DE34" i="30" s="1"/>
  <c r="AU34" i="30"/>
  <c r="DB34" i="30" s="1"/>
  <c r="DK51" i="74" l="1"/>
  <c r="DL34" i="30"/>
  <c r="C34" i="30" s="1"/>
  <c r="F34" i="30" s="1"/>
  <c r="CW51" i="74"/>
  <c r="C51" i="74" s="1"/>
  <c r="F51" i="74" s="1"/>
  <c r="D6" i="82" l="1"/>
  <c r="D6" i="84" s="1"/>
  <c r="E6" i="82"/>
  <c r="E6" i="84" s="1"/>
  <c r="F6" i="82"/>
  <c r="F6" i="84" s="1"/>
  <c r="G6" i="82"/>
  <c r="G6" i="84" s="1"/>
  <c r="H6" i="82"/>
  <c r="H6" i="84" s="1"/>
  <c r="I6" i="82"/>
  <c r="I6" i="84" s="1"/>
  <c r="J6" i="82"/>
  <c r="J6" i="84" s="1"/>
  <c r="K6" i="82"/>
  <c r="K6" i="84" s="1"/>
  <c r="L6" i="82"/>
  <c r="L6" i="84" s="1"/>
  <c r="C6" i="82"/>
  <c r="C6" i="84" s="1"/>
  <c r="M25" i="84"/>
  <c r="M23" i="84"/>
  <c r="M17" i="84"/>
  <c r="N17" i="84"/>
  <c r="M16" i="84"/>
  <c r="N16" i="84"/>
  <c r="M13" i="84"/>
  <c r="N13" i="84"/>
  <c r="M8" i="84"/>
  <c r="M7" i="84"/>
  <c r="M25" i="83"/>
  <c r="M23" i="83"/>
  <c r="L17" i="83"/>
  <c r="K17" i="83"/>
  <c r="J17" i="83"/>
  <c r="I17" i="83"/>
  <c r="H17" i="83"/>
  <c r="G17" i="83"/>
  <c r="F17" i="83"/>
  <c r="E17" i="83"/>
  <c r="D17" i="83"/>
  <c r="C17" i="83"/>
  <c r="L16" i="83"/>
  <c r="K16" i="83"/>
  <c r="J16" i="83"/>
  <c r="I16" i="83"/>
  <c r="H16" i="83"/>
  <c r="G16" i="83"/>
  <c r="F16" i="83"/>
  <c r="E16" i="83"/>
  <c r="D16" i="83"/>
  <c r="C16" i="83"/>
  <c r="L14" i="83"/>
  <c r="K14" i="83"/>
  <c r="J14" i="83"/>
  <c r="I14" i="83"/>
  <c r="H14" i="83"/>
  <c r="G14" i="83"/>
  <c r="F14" i="83"/>
  <c r="E14" i="83"/>
  <c r="D14" i="83"/>
  <c r="C14" i="83"/>
  <c r="L13" i="83"/>
  <c r="K13" i="83"/>
  <c r="J13" i="83"/>
  <c r="I13" i="83"/>
  <c r="H13" i="83"/>
  <c r="G13" i="83"/>
  <c r="F13" i="83"/>
  <c r="E13" i="83"/>
  <c r="D13" i="83"/>
  <c r="C13" i="83"/>
  <c r="M7" i="83"/>
  <c r="M5" i="83"/>
  <c r="M9" i="83" s="1"/>
  <c r="M17" i="82"/>
  <c r="M16" i="82"/>
  <c r="M14" i="82"/>
  <c r="M13" i="82"/>
  <c r="M13" i="83" l="1"/>
  <c r="M16" i="83"/>
  <c r="N13" i="83"/>
  <c r="N16" i="83"/>
  <c r="N14" i="83"/>
  <c r="N17" i="83"/>
  <c r="M17" i="83"/>
  <c r="M6" i="82"/>
  <c r="I6" i="83"/>
  <c r="F6" i="83"/>
  <c r="J6" i="83"/>
  <c r="C6" i="83"/>
  <c r="G6" i="83"/>
  <c r="K6" i="83"/>
  <c r="E6" i="83"/>
  <c r="D6" i="83"/>
  <c r="H6" i="83"/>
  <c r="L6" i="83"/>
  <c r="M14" i="83"/>
  <c r="N14" i="84"/>
  <c r="M14" i="84"/>
  <c r="M6" i="84" l="1"/>
  <c r="N6" i="83"/>
  <c r="N6" i="84"/>
  <c r="M6" i="83"/>
  <c r="AR56" i="74" l="1"/>
  <c r="M16" i="81" l="1"/>
  <c r="M32" i="61" s="1"/>
  <c r="M32" i="94" s="1"/>
  <c r="L16" i="81"/>
  <c r="L32" i="61" s="1"/>
  <c r="L32" i="94" s="1"/>
  <c r="K16" i="81"/>
  <c r="K32" i="61" s="1"/>
  <c r="J16" i="81"/>
  <c r="J32" i="61" s="1"/>
  <c r="J32" i="94" s="1"/>
  <c r="I16" i="81"/>
  <c r="I32" i="61" s="1"/>
  <c r="I32" i="94" s="1"/>
  <c r="H16" i="81"/>
  <c r="H32" i="61" s="1"/>
  <c r="H32" i="94" s="1"/>
  <c r="G16" i="81"/>
  <c r="G32" i="61" s="1"/>
  <c r="G32" i="94" s="1"/>
  <c r="F16" i="81"/>
  <c r="F32" i="61" s="1"/>
  <c r="F32" i="94" s="1"/>
  <c r="E16" i="81"/>
  <c r="E32" i="61" s="1"/>
  <c r="E32" i="94" s="1"/>
  <c r="D16" i="81"/>
  <c r="D32" i="61" s="1"/>
  <c r="D32" i="94" s="1"/>
  <c r="C16" i="81"/>
  <c r="C32" i="61" s="1"/>
  <c r="AP30" i="80"/>
  <c r="AO30" i="80"/>
  <c r="AN30" i="80"/>
  <c r="AM30" i="80"/>
  <c r="AL30" i="80"/>
  <c r="AK30" i="80"/>
  <c r="AJ30" i="80"/>
  <c r="AI30" i="80"/>
  <c r="AH30" i="80"/>
  <c r="AG30" i="80"/>
  <c r="AP28" i="80"/>
  <c r="AP39" i="80" s="1"/>
  <c r="AO28" i="80"/>
  <c r="AO39" i="80" s="1"/>
  <c r="AN28" i="80"/>
  <c r="AN39" i="80" s="1"/>
  <c r="AM28" i="80"/>
  <c r="AM39" i="80" s="1"/>
  <c r="AL28" i="80"/>
  <c r="AL37" i="80" s="1"/>
  <c r="AK28" i="80"/>
  <c r="AK38" i="80" s="1"/>
  <c r="AJ28" i="80"/>
  <c r="AJ39" i="80" s="1"/>
  <c r="AI28" i="80"/>
  <c r="AI39" i="80" s="1"/>
  <c r="AH28" i="80"/>
  <c r="AH38" i="80" s="1"/>
  <c r="AG28" i="80"/>
  <c r="AG39" i="80" s="1"/>
  <c r="AQ39" i="80" s="1"/>
  <c r="AF28" i="80"/>
  <c r="M14" i="80"/>
  <c r="M31" i="61" s="1"/>
  <c r="M31" i="94" s="1"/>
  <c r="L14" i="80"/>
  <c r="L31" i="61" s="1"/>
  <c r="L31" i="94" s="1"/>
  <c r="K14" i="80"/>
  <c r="K31" i="61" s="1"/>
  <c r="J14" i="80"/>
  <c r="J31" i="61" s="1"/>
  <c r="J31" i="94" s="1"/>
  <c r="I14" i="80"/>
  <c r="I31" i="61" s="1"/>
  <c r="I31" i="94" s="1"/>
  <c r="H14" i="80"/>
  <c r="H31" i="61" s="1"/>
  <c r="H31" i="94" s="1"/>
  <c r="G14" i="80"/>
  <c r="G31" i="61" s="1"/>
  <c r="G31" i="94" s="1"/>
  <c r="F14" i="80"/>
  <c r="F31" i="61" s="1"/>
  <c r="F31" i="94" s="1"/>
  <c r="E14" i="80"/>
  <c r="E31" i="61" s="1"/>
  <c r="E31" i="94" s="1"/>
  <c r="D14" i="80"/>
  <c r="D31" i="61" s="1"/>
  <c r="D31" i="94" s="1"/>
  <c r="C14" i="80"/>
  <c r="C31" i="61" s="1"/>
  <c r="C31" i="94" l="1"/>
  <c r="P31" i="61"/>
  <c r="K31" i="94"/>
  <c r="Q31" i="94" s="1"/>
  <c r="Q31" i="61"/>
  <c r="C32" i="94"/>
  <c r="P32" i="61"/>
  <c r="K32" i="94"/>
  <c r="Q32" i="94" s="1"/>
  <c r="Q32" i="61"/>
  <c r="P14" i="80"/>
  <c r="P16" i="81"/>
  <c r="AG36" i="80"/>
  <c r="AK31" i="80"/>
  <c r="AG32" i="80"/>
  <c r="AO32" i="80"/>
  <c r="AK33" i="80"/>
  <c r="AG34" i="80"/>
  <c r="AO34" i="80"/>
  <c r="AK35" i="80"/>
  <c r="AK36" i="80"/>
  <c r="AG37" i="80"/>
  <c r="AO37" i="80"/>
  <c r="AG38" i="80"/>
  <c r="AO38" i="80"/>
  <c r="AK39" i="80"/>
  <c r="AH31" i="80"/>
  <c r="AP31" i="80"/>
  <c r="AH32" i="80"/>
  <c r="AP32" i="80"/>
  <c r="AL33" i="80"/>
  <c r="AL34" i="80"/>
  <c r="AL35" i="80"/>
  <c r="AH36" i="80"/>
  <c r="AL36" i="80"/>
  <c r="AH37" i="80"/>
  <c r="AP37" i="80"/>
  <c r="AL38" i="80"/>
  <c r="AH39" i="80"/>
  <c r="AL39" i="80"/>
  <c r="AR39" i="80" s="1"/>
  <c r="AI31" i="80"/>
  <c r="AM31" i="80"/>
  <c r="AI32" i="80"/>
  <c r="AM32" i="80"/>
  <c r="AI33" i="80"/>
  <c r="AM33" i="80"/>
  <c r="AI34" i="80"/>
  <c r="AM34" i="80"/>
  <c r="AI35" i="80"/>
  <c r="AM35" i="80"/>
  <c r="AI36" i="80"/>
  <c r="AM36" i="80"/>
  <c r="AI37" i="80"/>
  <c r="AM37" i="80"/>
  <c r="AI38" i="80"/>
  <c r="AM38" i="80"/>
  <c r="AG31" i="80"/>
  <c r="AO31" i="80"/>
  <c r="AK32" i="80"/>
  <c r="AG33" i="80"/>
  <c r="AO33" i="80"/>
  <c r="AK34" i="80"/>
  <c r="AG35" i="80"/>
  <c r="AO35" i="80"/>
  <c r="AO36" i="80"/>
  <c r="AK37" i="80"/>
  <c r="AL31" i="80"/>
  <c r="AL32" i="80"/>
  <c r="AH33" i="80"/>
  <c r="AP33" i="80"/>
  <c r="AH34" i="80"/>
  <c r="AP34" i="80"/>
  <c r="AH35" i="80"/>
  <c r="AP35" i="80"/>
  <c r="AP36" i="80"/>
  <c r="AP38" i="80"/>
  <c r="AJ31" i="80"/>
  <c r="AN31" i="80"/>
  <c r="AJ32" i="80"/>
  <c r="AN32" i="80"/>
  <c r="AJ33" i="80"/>
  <c r="AN33" i="80"/>
  <c r="AJ34" i="80"/>
  <c r="AN34" i="80"/>
  <c r="AJ35" i="80"/>
  <c r="AN35" i="80"/>
  <c r="AJ36" i="80"/>
  <c r="AN36" i="80"/>
  <c r="AJ37" i="80"/>
  <c r="AN37" i="80"/>
  <c r="AJ38" i="80"/>
  <c r="AN38" i="80"/>
  <c r="P32" i="94" l="1"/>
  <c r="P31" i="94"/>
  <c r="AR38" i="80"/>
  <c r="AO40" i="80"/>
  <c r="AR37" i="80"/>
  <c r="AR36" i="80"/>
  <c r="AR33" i="80"/>
  <c r="AH40" i="80"/>
  <c r="AQ32" i="80"/>
  <c r="AQ35" i="80"/>
  <c r="AR31" i="80"/>
  <c r="AL40" i="80"/>
  <c r="AN40" i="80"/>
  <c r="AM40" i="80"/>
  <c r="AQ37" i="80"/>
  <c r="AQ34" i="80"/>
  <c r="AK40" i="80"/>
  <c r="AJ40" i="80"/>
  <c r="AG40" i="80"/>
  <c r="AQ31" i="80"/>
  <c r="AI40" i="80"/>
  <c r="AR35" i="80"/>
  <c r="AQ36" i="80"/>
  <c r="AR32" i="80"/>
  <c r="AQ33" i="80"/>
  <c r="AR34" i="80"/>
  <c r="AP40" i="80"/>
  <c r="AQ38" i="80"/>
  <c r="AR40" i="80" l="1"/>
  <c r="AQ40" i="80"/>
  <c r="D6" i="73" l="1"/>
  <c r="D6" i="76" s="1"/>
  <c r="E6" i="73"/>
  <c r="E6" i="76" s="1"/>
  <c r="F6" i="73"/>
  <c r="F6" i="76" s="1"/>
  <c r="G6" i="73"/>
  <c r="G6" i="76" s="1"/>
  <c r="H6" i="73"/>
  <c r="H6" i="76" s="1"/>
  <c r="I6" i="73"/>
  <c r="I6" i="76" s="1"/>
  <c r="J6" i="73"/>
  <c r="J6" i="76" s="1"/>
  <c r="K6" i="73"/>
  <c r="K6" i="76" s="1"/>
  <c r="L6" i="73"/>
  <c r="L6" i="76" s="1"/>
  <c r="M25" i="76" l="1"/>
  <c r="M23" i="76"/>
  <c r="M17" i="76"/>
  <c r="N17" i="76"/>
  <c r="M16" i="76"/>
  <c r="N16" i="76"/>
  <c r="M8" i="76"/>
  <c r="M7" i="76"/>
  <c r="N41" i="79"/>
  <c r="M41" i="79"/>
  <c r="N40" i="79"/>
  <c r="M40" i="79"/>
  <c r="N39" i="79"/>
  <c r="M39" i="79"/>
  <c r="L38" i="79"/>
  <c r="L42" i="79" s="1"/>
  <c r="K38" i="79"/>
  <c r="K42" i="79" s="1"/>
  <c r="J38" i="79"/>
  <c r="J42" i="79" s="1"/>
  <c r="I38" i="79"/>
  <c r="I42" i="79" s="1"/>
  <c r="H38" i="79"/>
  <c r="H42" i="79" s="1"/>
  <c r="G38" i="79"/>
  <c r="G42" i="79" s="1"/>
  <c r="F38" i="79"/>
  <c r="F42" i="79" s="1"/>
  <c r="E38" i="79"/>
  <c r="E42" i="79" s="1"/>
  <c r="D38" i="79"/>
  <c r="D42" i="79" s="1"/>
  <c r="C38" i="79"/>
  <c r="C42" i="79" s="1"/>
  <c r="N37" i="79"/>
  <c r="M37" i="79"/>
  <c r="N36" i="79"/>
  <c r="M36" i="79"/>
  <c r="N35" i="79"/>
  <c r="M35" i="79"/>
  <c r="N34" i="79"/>
  <c r="M34" i="79"/>
  <c r="N33" i="79"/>
  <c r="N32" i="79"/>
  <c r="N31" i="79"/>
  <c r="L27" i="79"/>
  <c r="K27" i="79"/>
  <c r="J27" i="79"/>
  <c r="I27" i="79"/>
  <c r="H27" i="79"/>
  <c r="G27" i="79"/>
  <c r="F27" i="79"/>
  <c r="E27" i="79"/>
  <c r="D27" i="79"/>
  <c r="C27" i="79"/>
  <c r="N26" i="79"/>
  <c r="N25" i="79"/>
  <c r="M25" i="79"/>
  <c r="N24" i="79"/>
  <c r="M24" i="79"/>
  <c r="N23" i="79"/>
  <c r="M23" i="79"/>
  <c r="N22" i="79"/>
  <c r="M22" i="79"/>
  <c r="N17" i="79"/>
  <c r="M17" i="79"/>
  <c r="N16" i="79"/>
  <c r="M16" i="79"/>
  <c r="N14" i="79"/>
  <c r="M14" i="79"/>
  <c r="N13" i="79"/>
  <c r="M13" i="79"/>
  <c r="L9" i="79"/>
  <c r="L15" i="79" s="1"/>
  <c r="L18" i="79" s="1"/>
  <c r="K9" i="79"/>
  <c r="K15" i="79" s="1"/>
  <c r="K18" i="79" s="1"/>
  <c r="J9" i="79"/>
  <c r="J15" i="79" s="1"/>
  <c r="J18" i="79" s="1"/>
  <c r="I9" i="79"/>
  <c r="I15" i="79" s="1"/>
  <c r="H9" i="79"/>
  <c r="H15" i="79" s="1"/>
  <c r="H18" i="79" s="1"/>
  <c r="G9" i="79"/>
  <c r="G15" i="79" s="1"/>
  <c r="G18" i="79" s="1"/>
  <c r="F9" i="79"/>
  <c r="F15" i="79" s="1"/>
  <c r="F18" i="79" s="1"/>
  <c r="E9" i="79"/>
  <c r="E15" i="79" s="1"/>
  <c r="E18" i="79" s="1"/>
  <c r="D9" i="79"/>
  <c r="D15" i="79" s="1"/>
  <c r="D18" i="79" s="1"/>
  <c r="C9" i="79"/>
  <c r="C15" i="79" s="1"/>
  <c r="N8" i="79"/>
  <c r="M8" i="79"/>
  <c r="N7" i="79"/>
  <c r="M7" i="79"/>
  <c r="N6" i="79"/>
  <c r="M6" i="79"/>
  <c r="N5" i="79"/>
  <c r="M5" i="79"/>
  <c r="N41" i="78"/>
  <c r="M41" i="78"/>
  <c r="N40" i="78"/>
  <c r="M40" i="78"/>
  <c r="N39" i="78"/>
  <c r="M39" i="78"/>
  <c r="L38" i="78"/>
  <c r="L42" i="78" s="1"/>
  <c r="K38" i="78"/>
  <c r="K42" i="78" s="1"/>
  <c r="J38" i="78"/>
  <c r="J42" i="78" s="1"/>
  <c r="I38" i="78"/>
  <c r="I42" i="78" s="1"/>
  <c r="H38" i="78"/>
  <c r="H42" i="78" s="1"/>
  <c r="G38" i="78"/>
  <c r="G42" i="78" s="1"/>
  <c r="F38" i="78"/>
  <c r="F42" i="78" s="1"/>
  <c r="E38" i="78"/>
  <c r="E42" i="78" s="1"/>
  <c r="D38" i="78"/>
  <c r="D42" i="78" s="1"/>
  <c r="C38" i="78"/>
  <c r="C42" i="78" s="1"/>
  <c r="N37" i="78"/>
  <c r="M37" i="78"/>
  <c r="N36" i="78"/>
  <c r="M36" i="78"/>
  <c r="N35" i="78"/>
  <c r="M35" i="78"/>
  <c r="N34" i="78"/>
  <c r="M34" i="78"/>
  <c r="N33" i="78"/>
  <c r="N32" i="78"/>
  <c r="N31" i="78"/>
  <c r="L27" i="78"/>
  <c r="K27" i="78"/>
  <c r="J27" i="78"/>
  <c r="I27" i="78"/>
  <c r="H27" i="78"/>
  <c r="G27" i="78"/>
  <c r="F27" i="78"/>
  <c r="E27" i="78"/>
  <c r="D27" i="78"/>
  <c r="C27" i="78"/>
  <c r="N26" i="78"/>
  <c r="N25" i="78"/>
  <c r="M25" i="78"/>
  <c r="N24" i="78"/>
  <c r="M24" i="78"/>
  <c r="N23" i="78"/>
  <c r="M23" i="78"/>
  <c r="N22" i="78"/>
  <c r="M22" i="78"/>
  <c r="N17" i="78"/>
  <c r="M17" i="78"/>
  <c r="N16" i="78"/>
  <c r="M16" i="78"/>
  <c r="N14" i="78"/>
  <c r="M14" i="78"/>
  <c r="N13" i="78"/>
  <c r="M13" i="78"/>
  <c r="L9" i="78"/>
  <c r="L15" i="78" s="1"/>
  <c r="L18" i="78" s="1"/>
  <c r="K9" i="78"/>
  <c r="K15" i="78" s="1"/>
  <c r="K18" i="78" s="1"/>
  <c r="J9" i="78"/>
  <c r="J15" i="78" s="1"/>
  <c r="J18" i="78" s="1"/>
  <c r="I9" i="78"/>
  <c r="I15" i="78" s="1"/>
  <c r="I18" i="78" s="1"/>
  <c r="H9" i="78"/>
  <c r="H15" i="78" s="1"/>
  <c r="G9" i="78"/>
  <c r="G15" i="78" s="1"/>
  <c r="G18" i="78" s="1"/>
  <c r="F9" i="78"/>
  <c r="F15" i="78" s="1"/>
  <c r="F18" i="78" s="1"/>
  <c r="E9" i="78"/>
  <c r="E15" i="78" s="1"/>
  <c r="E18" i="78" s="1"/>
  <c r="D9" i="78"/>
  <c r="D15" i="78" s="1"/>
  <c r="C9" i="78"/>
  <c r="C15" i="78" s="1"/>
  <c r="C18" i="78" s="1"/>
  <c r="N8" i="78"/>
  <c r="M8" i="78"/>
  <c r="N7" i="78"/>
  <c r="M7" i="78"/>
  <c r="N6" i="78"/>
  <c r="M6" i="78"/>
  <c r="N5" i="78"/>
  <c r="N9" i="78" s="1"/>
  <c r="M5" i="78"/>
  <c r="N41" i="77"/>
  <c r="M41" i="77"/>
  <c r="N40" i="77"/>
  <c r="M40" i="77"/>
  <c r="N39" i="77"/>
  <c r="M39" i="77"/>
  <c r="L38" i="77"/>
  <c r="L42" i="77" s="1"/>
  <c r="K38" i="77"/>
  <c r="K42" i="77" s="1"/>
  <c r="J38" i="77"/>
  <c r="J42" i="77" s="1"/>
  <c r="I38" i="77"/>
  <c r="I42" i="77" s="1"/>
  <c r="H38" i="77"/>
  <c r="H42" i="77" s="1"/>
  <c r="G38" i="77"/>
  <c r="G42" i="77" s="1"/>
  <c r="F38" i="77"/>
  <c r="F42" i="77" s="1"/>
  <c r="E38" i="77"/>
  <c r="E42" i="77" s="1"/>
  <c r="D38" i="77"/>
  <c r="D42" i="77" s="1"/>
  <c r="C38" i="77"/>
  <c r="C42" i="77" s="1"/>
  <c r="N37" i="77"/>
  <c r="M37" i="77"/>
  <c r="N36" i="77"/>
  <c r="M36" i="77"/>
  <c r="N35" i="77"/>
  <c r="M35" i="77"/>
  <c r="N34" i="77"/>
  <c r="M34" i="77"/>
  <c r="N33" i="77"/>
  <c r="N32" i="77"/>
  <c r="N31" i="77"/>
  <c r="L27" i="77"/>
  <c r="K27" i="77"/>
  <c r="J27" i="77"/>
  <c r="I27" i="77"/>
  <c r="H27" i="77"/>
  <c r="G27" i="77"/>
  <c r="F27" i="77"/>
  <c r="E27" i="77"/>
  <c r="D27" i="77"/>
  <c r="C27" i="77"/>
  <c r="N26" i="77"/>
  <c r="N25" i="77"/>
  <c r="M25" i="77"/>
  <c r="N24" i="77"/>
  <c r="M24" i="77"/>
  <c r="N23" i="77"/>
  <c r="M23" i="77"/>
  <c r="N22" i="77"/>
  <c r="M22" i="77"/>
  <c r="N17" i="77"/>
  <c r="M17" i="77"/>
  <c r="N16" i="77"/>
  <c r="M16" i="77"/>
  <c r="N14" i="77"/>
  <c r="M14" i="77"/>
  <c r="N13" i="77"/>
  <c r="M13" i="77"/>
  <c r="L9" i="77"/>
  <c r="L15" i="77" s="1"/>
  <c r="L18" i="77" s="1"/>
  <c r="K9" i="77"/>
  <c r="K15" i="77" s="1"/>
  <c r="K18" i="77" s="1"/>
  <c r="J9" i="77"/>
  <c r="J15" i="77" s="1"/>
  <c r="J18" i="77" s="1"/>
  <c r="I9" i="77"/>
  <c r="I15" i="77" s="1"/>
  <c r="I18" i="77" s="1"/>
  <c r="H9" i="77"/>
  <c r="H15" i="77" s="1"/>
  <c r="G9" i="77"/>
  <c r="G15" i="77" s="1"/>
  <c r="G18" i="77" s="1"/>
  <c r="F9" i="77"/>
  <c r="F15" i="77" s="1"/>
  <c r="F18" i="77" s="1"/>
  <c r="E9" i="77"/>
  <c r="E15" i="77" s="1"/>
  <c r="E18" i="77" s="1"/>
  <c r="D9" i="77"/>
  <c r="D15" i="77" s="1"/>
  <c r="D18" i="77" s="1"/>
  <c r="C9" i="77"/>
  <c r="C15" i="77" s="1"/>
  <c r="N8" i="77"/>
  <c r="M8" i="77"/>
  <c r="N7" i="77"/>
  <c r="M7" i="77"/>
  <c r="N6" i="77"/>
  <c r="M6" i="77"/>
  <c r="N5" i="77"/>
  <c r="M5" i="77"/>
  <c r="M14" i="76"/>
  <c r="M13" i="76"/>
  <c r="N38" i="79" l="1"/>
  <c r="N42" i="79" s="1"/>
  <c r="N38" i="77"/>
  <c r="N42" i="77" s="1"/>
  <c r="N38" i="78"/>
  <c r="N42" i="78" s="1"/>
  <c r="N27" i="78"/>
  <c r="O27" i="78" s="1"/>
  <c r="M27" i="78"/>
  <c r="N13" i="76"/>
  <c r="M27" i="77"/>
  <c r="N9" i="79"/>
  <c r="N9" i="77"/>
  <c r="M9" i="77"/>
  <c r="M9" i="79"/>
  <c r="M27" i="79"/>
  <c r="M9" i="78"/>
  <c r="N15" i="79"/>
  <c r="N18" i="79" s="1"/>
  <c r="M15" i="79"/>
  <c r="M18" i="79" s="1"/>
  <c r="I18" i="79"/>
  <c r="C18" i="79"/>
  <c r="N27" i="79"/>
  <c r="M15" i="78"/>
  <c r="M18" i="78" s="1"/>
  <c r="H18" i="78"/>
  <c r="O26" i="78"/>
  <c r="O25" i="78"/>
  <c r="D18" i="78"/>
  <c r="N15" i="78"/>
  <c r="N18" i="78" s="1"/>
  <c r="M15" i="77"/>
  <c r="M18" i="77" s="1"/>
  <c r="N15" i="77"/>
  <c r="N18" i="77" s="1"/>
  <c r="C18" i="77"/>
  <c r="N27" i="77"/>
  <c r="O24" i="77" s="1"/>
  <c r="H18" i="77"/>
  <c r="N14" i="76"/>
  <c r="O22" i="78" l="1"/>
  <c r="O23" i="78"/>
  <c r="O24" i="78"/>
  <c r="O24" i="79"/>
  <c r="O26" i="79"/>
  <c r="O27" i="79"/>
  <c r="O22" i="79"/>
  <c r="O25" i="79"/>
  <c r="O23" i="79"/>
  <c r="O27" i="77"/>
  <c r="O22" i="77"/>
  <c r="O26" i="77"/>
  <c r="O23" i="77"/>
  <c r="O25" i="77"/>
  <c r="M31" i="78" l="1"/>
  <c r="M31" i="77"/>
  <c r="M31" i="79"/>
  <c r="M33" i="78" l="1"/>
  <c r="M33" i="77"/>
  <c r="M32" i="79"/>
  <c r="M33" i="79"/>
  <c r="M38" i="79" s="1"/>
  <c r="M42" i="79" s="1"/>
  <c r="M32" i="78"/>
  <c r="M32" i="77"/>
  <c r="M38" i="77" s="1"/>
  <c r="M42" i="77" s="1"/>
  <c r="M38" i="78"/>
  <c r="M42" i="78" s="1"/>
  <c r="M26" i="77" l="1"/>
  <c r="M26" i="79"/>
  <c r="M26" i="78"/>
  <c r="Q39" i="61" l="1"/>
  <c r="D39" i="61"/>
  <c r="E39" i="61"/>
  <c r="F39" i="61"/>
  <c r="G39" i="61"/>
  <c r="H39" i="61"/>
  <c r="I39" i="61"/>
  <c r="J39" i="61"/>
  <c r="K39" i="61"/>
  <c r="L39" i="61"/>
  <c r="C39" i="61"/>
  <c r="C21" i="75"/>
  <c r="C20" i="75"/>
  <c r="C19" i="75"/>
  <c r="C10" i="75"/>
  <c r="C2" i="75"/>
  <c r="C1" i="75"/>
  <c r="D40" i="68"/>
  <c r="M13" i="69"/>
  <c r="L13" i="69"/>
  <c r="K13" i="69"/>
  <c r="J13" i="69"/>
  <c r="I13" i="69"/>
  <c r="H13" i="69"/>
  <c r="G13" i="69"/>
  <c r="F13" i="69"/>
  <c r="E13" i="69"/>
  <c r="D13" i="69"/>
  <c r="K71" i="74"/>
  <c r="CM75" i="74" s="1"/>
  <c r="K69" i="30"/>
  <c r="EL74" i="74"/>
  <c r="DY74" i="74"/>
  <c r="DL74" i="74"/>
  <c r="EW71" i="74"/>
  <c r="EV71" i="74"/>
  <c r="EU71" i="74"/>
  <c r="ET71" i="74"/>
  <c r="ES71" i="74"/>
  <c r="ER71" i="74"/>
  <c r="EQ71" i="74"/>
  <c r="EP71" i="74"/>
  <c r="EO71" i="74"/>
  <c r="EN71" i="74"/>
  <c r="EJ71" i="74"/>
  <c r="EI71" i="74"/>
  <c r="EH71" i="74"/>
  <c r="EG71" i="74"/>
  <c r="EF71" i="74"/>
  <c r="EE71" i="74"/>
  <c r="ED71" i="74"/>
  <c r="EC71" i="74"/>
  <c r="EB71" i="74"/>
  <c r="EA71" i="74"/>
  <c r="DW71" i="74"/>
  <c r="DV71" i="74"/>
  <c r="DU71" i="74"/>
  <c r="DT71" i="74"/>
  <c r="DS71" i="74"/>
  <c r="DR71" i="74"/>
  <c r="DQ71" i="74"/>
  <c r="DP71" i="74"/>
  <c r="DO71" i="74"/>
  <c r="DN71" i="74"/>
  <c r="DJ71" i="74"/>
  <c r="DI71" i="74"/>
  <c r="DH71" i="74"/>
  <c r="DG71" i="74"/>
  <c r="DF71" i="74"/>
  <c r="DE71" i="74"/>
  <c r="DD71" i="74"/>
  <c r="DC71" i="74"/>
  <c r="DB71" i="74"/>
  <c r="DA71" i="74"/>
  <c r="CL71" i="74"/>
  <c r="CZ71" i="74" s="1"/>
  <c r="DM71" i="74" s="1"/>
  <c r="DZ71" i="74" s="1"/>
  <c r="EM71" i="74" s="1"/>
  <c r="FA71" i="74" s="1"/>
  <c r="T71" i="74"/>
  <c r="CV75" i="74" s="1"/>
  <c r="S71" i="74"/>
  <c r="CU75" i="74" s="1"/>
  <c r="R71" i="74"/>
  <c r="CT75" i="74" s="1"/>
  <c r="Q71" i="74"/>
  <c r="CS75" i="74" s="1"/>
  <c r="P71" i="74"/>
  <c r="CR75" i="74" s="1"/>
  <c r="O71" i="74"/>
  <c r="CQ75" i="74" s="1"/>
  <c r="N71" i="74"/>
  <c r="CP75" i="74" s="1"/>
  <c r="M71" i="74"/>
  <c r="CO75" i="74" s="1"/>
  <c r="L71" i="74"/>
  <c r="CN75" i="74" s="1"/>
  <c r="CL70" i="74"/>
  <c r="CZ70" i="74" s="1"/>
  <c r="BA70" i="74"/>
  <c r="CV70" i="74" s="1"/>
  <c r="DJ70" i="74" s="1"/>
  <c r="AZ70" i="74"/>
  <c r="CU70" i="74" s="1"/>
  <c r="DI70" i="74" s="1"/>
  <c r="AY70" i="74"/>
  <c r="CT70" i="74" s="1"/>
  <c r="DH70" i="74" s="1"/>
  <c r="AX70" i="74"/>
  <c r="CS70" i="74" s="1"/>
  <c r="DG70" i="74" s="1"/>
  <c r="AW70" i="74"/>
  <c r="CR70" i="74" s="1"/>
  <c r="DF70" i="74" s="1"/>
  <c r="AV70" i="74"/>
  <c r="CQ70" i="74" s="1"/>
  <c r="DE70" i="74" s="1"/>
  <c r="AU70" i="74"/>
  <c r="CP70" i="74" s="1"/>
  <c r="DD70" i="74" s="1"/>
  <c r="AT70" i="74"/>
  <c r="CO70" i="74" s="1"/>
  <c r="DC70" i="74" s="1"/>
  <c r="AS70" i="74"/>
  <c r="CN70" i="74" s="1"/>
  <c r="DB70" i="74" s="1"/>
  <c r="AR70" i="74"/>
  <c r="CM70" i="74" s="1"/>
  <c r="DA70" i="74" s="1"/>
  <c r="F70" i="74"/>
  <c r="C70" i="74" s="1"/>
  <c r="C71" i="74" s="1"/>
  <c r="FK69" i="74"/>
  <c r="FJ69" i="74"/>
  <c r="FI69" i="74"/>
  <c r="FH69" i="74"/>
  <c r="FG69" i="74"/>
  <c r="FF69" i="74"/>
  <c r="FE69" i="74"/>
  <c r="FD69" i="74"/>
  <c r="FC69" i="74"/>
  <c r="FB69" i="74"/>
  <c r="EW69" i="74"/>
  <c r="EV69" i="74"/>
  <c r="EU69" i="74"/>
  <c r="ET69" i="74"/>
  <c r="ES69" i="74"/>
  <c r="ER69" i="74"/>
  <c r="EQ69" i="74"/>
  <c r="EP69" i="74"/>
  <c r="EO69" i="74"/>
  <c r="EN69" i="74"/>
  <c r="EJ69" i="74"/>
  <c r="EI69" i="74"/>
  <c r="EH69" i="74"/>
  <c r="EG69" i="74"/>
  <c r="EF69" i="74"/>
  <c r="EE69" i="74"/>
  <c r="ED69" i="74"/>
  <c r="EC69" i="74"/>
  <c r="EB69" i="74"/>
  <c r="EA69" i="74"/>
  <c r="DW69" i="74"/>
  <c r="DV69" i="74"/>
  <c r="DU69" i="74"/>
  <c r="DT69" i="74"/>
  <c r="DS69" i="74"/>
  <c r="DR69" i="74"/>
  <c r="DQ69" i="74"/>
  <c r="DP69" i="74"/>
  <c r="DO69" i="74"/>
  <c r="DN69" i="74"/>
  <c r="DJ69" i="74"/>
  <c r="DI69" i="74"/>
  <c r="DH69" i="74"/>
  <c r="DG69" i="74"/>
  <c r="DF69" i="74"/>
  <c r="DE69" i="74"/>
  <c r="DD69" i="74"/>
  <c r="DC69" i="74"/>
  <c r="DB69" i="74"/>
  <c r="DA69" i="74"/>
  <c r="CL69" i="74"/>
  <c r="CZ69" i="74" s="1"/>
  <c r="DM69" i="74" s="1"/>
  <c r="DZ69" i="74" s="1"/>
  <c r="EM69" i="74" s="1"/>
  <c r="FA69" i="74" s="1"/>
  <c r="BA69" i="74"/>
  <c r="CV69" i="74" s="1"/>
  <c r="AZ69" i="74"/>
  <c r="CU69" i="74" s="1"/>
  <c r="AY69" i="74"/>
  <c r="CT69" i="74" s="1"/>
  <c r="AX69" i="74"/>
  <c r="CS69" i="74" s="1"/>
  <c r="AW69" i="74"/>
  <c r="CR69" i="74" s="1"/>
  <c r="AV69" i="74"/>
  <c r="CQ69" i="74" s="1"/>
  <c r="AU69" i="74"/>
  <c r="CP69" i="74" s="1"/>
  <c r="AT69" i="74"/>
  <c r="CO69" i="74" s="1"/>
  <c r="AS69" i="74"/>
  <c r="CN69" i="74" s="1"/>
  <c r="AR69" i="74"/>
  <c r="CM69" i="74" s="1"/>
  <c r="F69" i="74"/>
  <c r="FK68" i="74"/>
  <c r="FJ68" i="74"/>
  <c r="FI68" i="74"/>
  <c r="FH68" i="74"/>
  <c r="FG68" i="74"/>
  <c r="FF68" i="74"/>
  <c r="FE68" i="74"/>
  <c r="FD68" i="74"/>
  <c r="FC68" i="74"/>
  <c r="FB68" i="74"/>
  <c r="EW68" i="74"/>
  <c r="EV68" i="74"/>
  <c r="EU68" i="74"/>
  <c r="ET68" i="74"/>
  <c r="ES68" i="74"/>
  <c r="ER68" i="74"/>
  <c r="EQ68" i="74"/>
  <c r="EP68" i="74"/>
  <c r="EO68" i="74"/>
  <c r="EN68" i="74"/>
  <c r="EJ68" i="74"/>
  <c r="EI68" i="74"/>
  <c r="EH68" i="74"/>
  <c r="EG68" i="74"/>
  <c r="EF68" i="74"/>
  <c r="EE68" i="74"/>
  <c r="ED68" i="74"/>
  <c r="EC68" i="74"/>
  <c r="EB68" i="74"/>
  <c r="EA68" i="74"/>
  <c r="DW68" i="74"/>
  <c r="DV68" i="74"/>
  <c r="DU68" i="74"/>
  <c r="DT68" i="74"/>
  <c r="DS68" i="74"/>
  <c r="DR68" i="74"/>
  <c r="DQ68" i="74"/>
  <c r="DP68" i="74"/>
  <c r="DO68" i="74"/>
  <c r="DN68" i="74"/>
  <c r="DJ68" i="74"/>
  <c r="DI68" i="74"/>
  <c r="DH68" i="74"/>
  <c r="DG68" i="74"/>
  <c r="DF68" i="74"/>
  <c r="DE68" i="74"/>
  <c r="DD68" i="74"/>
  <c r="DC68" i="74"/>
  <c r="DB68" i="74"/>
  <c r="DA68" i="74"/>
  <c r="CL68" i="74"/>
  <c r="CZ68" i="74" s="1"/>
  <c r="DM68" i="74" s="1"/>
  <c r="DZ68" i="74" s="1"/>
  <c r="EM68" i="74" s="1"/>
  <c r="FA68" i="74" s="1"/>
  <c r="BA68" i="74"/>
  <c r="CV68" i="74" s="1"/>
  <c r="AZ68" i="74"/>
  <c r="CU68" i="74" s="1"/>
  <c r="AY68" i="74"/>
  <c r="CT68" i="74" s="1"/>
  <c r="AX68" i="74"/>
  <c r="CS68" i="74" s="1"/>
  <c r="AW68" i="74"/>
  <c r="CR68" i="74" s="1"/>
  <c r="AV68" i="74"/>
  <c r="CQ68" i="74" s="1"/>
  <c r="AU68" i="74"/>
  <c r="CP68" i="74" s="1"/>
  <c r="AT68" i="74"/>
  <c r="CO68" i="74" s="1"/>
  <c r="AS68" i="74"/>
  <c r="CN68" i="74" s="1"/>
  <c r="AR68" i="74"/>
  <c r="CM68" i="74" s="1"/>
  <c r="F68" i="74"/>
  <c r="FK67" i="74"/>
  <c r="FJ67" i="74"/>
  <c r="FI67" i="74"/>
  <c r="FH67" i="74"/>
  <c r="FG67" i="74"/>
  <c r="FF67" i="74"/>
  <c r="FE67" i="74"/>
  <c r="FD67" i="74"/>
  <c r="FC67" i="74"/>
  <c r="FB67" i="74"/>
  <c r="EW67" i="74"/>
  <c r="EV67" i="74"/>
  <c r="EU67" i="74"/>
  <c r="ET67" i="74"/>
  <c r="ES67" i="74"/>
  <c r="ER67" i="74"/>
  <c r="EQ67" i="74"/>
  <c r="EP67" i="74"/>
  <c r="EO67" i="74"/>
  <c r="EN67" i="74"/>
  <c r="EJ67" i="74"/>
  <c r="EI67" i="74"/>
  <c r="EH67" i="74"/>
  <c r="EG67" i="74"/>
  <c r="EF67" i="74"/>
  <c r="EE67" i="74"/>
  <c r="ED67" i="74"/>
  <c r="EC67" i="74"/>
  <c r="EB67" i="74"/>
  <c r="EA67" i="74"/>
  <c r="DW67" i="74"/>
  <c r="DV67" i="74"/>
  <c r="DU67" i="74"/>
  <c r="DT67" i="74"/>
  <c r="DS67" i="74"/>
  <c r="DR67" i="74"/>
  <c r="DQ67" i="74"/>
  <c r="DP67" i="74"/>
  <c r="DO67" i="74"/>
  <c r="DN67" i="74"/>
  <c r="DJ67" i="74"/>
  <c r="DI67" i="74"/>
  <c r="DH67" i="74"/>
  <c r="DG67" i="74"/>
  <c r="DF67" i="74"/>
  <c r="DE67" i="74"/>
  <c r="DD67" i="74"/>
  <c r="DC67" i="74"/>
  <c r="DB67" i="74"/>
  <c r="DA67" i="74"/>
  <c r="CL67" i="74"/>
  <c r="CZ67" i="74" s="1"/>
  <c r="DM67" i="74" s="1"/>
  <c r="DZ67" i="74" s="1"/>
  <c r="EM67" i="74" s="1"/>
  <c r="FA67" i="74" s="1"/>
  <c r="BA67" i="74"/>
  <c r="CV67" i="74" s="1"/>
  <c r="AZ67" i="74"/>
  <c r="CU67" i="74" s="1"/>
  <c r="AY67" i="74"/>
  <c r="CT67" i="74" s="1"/>
  <c r="AX67" i="74"/>
  <c r="CS67" i="74" s="1"/>
  <c r="AW67" i="74"/>
  <c r="CR67" i="74" s="1"/>
  <c r="AV67" i="74"/>
  <c r="CQ67" i="74" s="1"/>
  <c r="AU67" i="74"/>
  <c r="CP67" i="74" s="1"/>
  <c r="AT67" i="74"/>
  <c r="CO67" i="74" s="1"/>
  <c r="AS67" i="74"/>
  <c r="CN67" i="74" s="1"/>
  <c r="AR67" i="74"/>
  <c r="F67" i="74"/>
  <c r="DM66" i="74"/>
  <c r="DZ66" i="74" s="1"/>
  <c r="EM66" i="74" s="1"/>
  <c r="FA66" i="74" s="1"/>
  <c r="CL66" i="74"/>
  <c r="BA66" i="74"/>
  <c r="AZ66" i="74"/>
  <c r="AY66" i="74"/>
  <c r="AX66" i="74"/>
  <c r="AW66" i="74"/>
  <c r="AV66" i="74"/>
  <c r="AU66" i="74"/>
  <c r="AT66" i="74"/>
  <c r="AS66" i="74"/>
  <c r="AR66" i="74"/>
  <c r="F66" i="74"/>
  <c r="DM65" i="74"/>
  <c r="DZ65" i="74" s="1"/>
  <c r="EM65" i="74" s="1"/>
  <c r="FA65" i="74" s="1"/>
  <c r="DK65" i="74"/>
  <c r="DM64" i="74"/>
  <c r="DZ64" i="74" s="1"/>
  <c r="EM64" i="74" s="1"/>
  <c r="FA64" i="74" s="1"/>
  <c r="EW63" i="74"/>
  <c r="EV63" i="74"/>
  <c r="EU63" i="74"/>
  <c r="ET63" i="74"/>
  <c r="ES63" i="74"/>
  <c r="ER63" i="74"/>
  <c r="EQ63" i="74"/>
  <c r="EP63" i="74"/>
  <c r="EO63" i="74"/>
  <c r="EN63" i="74"/>
  <c r="EJ63" i="74"/>
  <c r="EI63" i="74"/>
  <c r="EH63" i="74"/>
  <c r="EG63" i="74"/>
  <c r="EF63" i="74"/>
  <c r="EE63" i="74"/>
  <c r="ED63" i="74"/>
  <c r="EC63" i="74"/>
  <c r="EB63" i="74"/>
  <c r="EA63" i="74"/>
  <c r="DW63" i="74"/>
  <c r="DV63" i="74"/>
  <c r="DU63" i="74"/>
  <c r="DT63" i="74"/>
  <c r="DS63" i="74"/>
  <c r="DR63" i="74"/>
  <c r="DQ63" i="74"/>
  <c r="DP63" i="74"/>
  <c r="DO63" i="74"/>
  <c r="DN63" i="74"/>
  <c r="DJ63" i="74"/>
  <c r="DI63" i="74"/>
  <c r="DH63" i="74"/>
  <c r="DG63" i="74"/>
  <c r="DF63" i="74"/>
  <c r="DE63" i="74"/>
  <c r="DD63" i="74"/>
  <c r="DC63" i="74"/>
  <c r="DB63" i="74"/>
  <c r="DA63" i="74"/>
  <c r="CL63" i="74"/>
  <c r="CZ63" i="74" s="1"/>
  <c r="DM63" i="74" s="1"/>
  <c r="DZ63" i="74" s="1"/>
  <c r="EM63" i="74" s="1"/>
  <c r="FA63" i="74" s="1"/>
  <c r="EW62" i="74"/>
  <c r="EV62" i="74"/>
  <c r="EU62" i="74"/>
  <c r="ET62" i="74"/>
  <c r="ES62" i="74"/>
  <c r="ER62" i="74"/>
  <c r="EQ62" i="74"/>
  <c r="EP62" i="74"/>
  <c r="EO62" i="74"/>
  <c r="EN62" i="74"/>
  <c r="EJ62" i="74"/>
  <c r="EI62" i="74"/>
  <c r="EH62" i="74"/>
  <c r="EG62" i="74"/>
  <c r="EF62" i="74"/>
  <c r="EE62" i="74"/>
  <c r="ED62" i="74"/>
  <c r="EC62" i="74"/>
  <c r="EB62" i="74"/>
  <c r="EA62" i="74"/>
  <c r="DW62" i="74"/>
  <c r="DV62" i="74"/>
  <c r="DU62" i="74"/>
  <c r="DT62" i="74"/>
  <c r="DS62" i="74"/>
  <c r="DR62" i="74"/>
  <c r="DQ62" i="74"/>
  <c r="DP62" i="74"/>
  <c r="DO62" i="74"/>
  <c r="DN62" i="74"/>
  <c r="DJ62" i="74"/>
  <c r="DI62" i="74"/>
  <c r="DH62" i="74"/>
  <c r="DG62" i="74"/>
  <c r="DF62" i="74"/>
  <c r="DE62" i="74"/>
  <c r="DD62" i="74"/>
  <c r="DC62" i="74"/>
  <c r="DB62" i="74"/>
  <c r="DA62" i="74"/>
  <c r="CV62" i="74"/>
  <c r="CU62" i="74"/>
  <c r="CT62" i="74"/>
  <c r="CS62" i="74"/>
  <c r="CR62" i="74"/>
  <c r="CQ62" i="74"/>
  <c r="CP62" i="74"/>
  <c r="CO62" i="74"/>
  <c r="CN62" i="74"/>
  <c r="CM62" i="74"/>
  <c r="CL62" i="74"/>
  <c r="CZ62" i="74" s="1"/>
  <c r="DM62" i="74" s="1"/>
  <c r="DZ62" i="74" s="1"/>
  <c r="EM62" i="74" s="1"/>
  <c r="FA62" i="74" s="1"/>
  <c r="BA62" i="74"/>
  <c r="FK62" i="74" s="1"/>
  <c r="AZ62" i="74"/>
  <c r="FJ62" i="74" s="1"/>
  <c r="AY62" i="74"/>
  <c r="FI62" i="74" s="1"/>
  <c r="AX62" i="74"/>
  <c r="FH62" i="74" s="1"/>
  <c r="AW62" i="74"/>
  <c r="FG62" i="74" s="1"/>
  <c r="AV62" i="74"/>
  <c r="FF62" i="74" s="1"/>
  <c r="AU62" i="74"/>
  <c r="FE62" i="74" s="1"/>
  <c r="AT62" i="74"/>
  <c r="FD62" i="74" s="1"/>
  <c r="AS62" i="74"/>
  <c r="FC62" i="74" s="1"/>
  <c r="AR62" i="74"/>
  <c r="F62" i="74"/>
  <c r="FK61" i="74"/>
  <c r="FK65" i="74" s="1"/>
  <c r="FJ61" i="74"/>
  <c r="FJ65" i="74" s="1"/>
  <c r="FI61" i="74"/>
  <c r="FI65" i="74" s="1"/>
  <c r="FH61" i="74"/>
  <c r="FH65" i="74" s="1"/>
  <c r="FG61" i="74"/>
  <c r="FG65" i="74" s="1"/>
  <c r="FF61" i="74"/>
  <c r="FF65" i="74" s="1"/>
  <c r="FE61" i="74"/>
  <c r="FE65" i="74" s="1"/>
  <c r="FD61" i="74"/>
  <c r="FD65" i="74" s="1"/>
  <c r="FC61" i="74"/>
  <c r="FC65" i="74" s="1"/>
  <c r="FB61" i="74"/>
  <c r="EO61" i="74"/>
  <c r="EO65" i="74" s="1"/>
  <c r="EN61" i="74"/>
  <c r="EB61" i="74"/>
  <c r="EB65" i="74" s="1"/>
  <c r="EA61" i="74"/>
  <c r="DW61" i="74"/>
  <c r="DW65" i="74" s="1"/>
  <c r="DV61" i="74"/>
  <c r="DV65" i="74" s="1"/>
  <c r="DU61" i="74"/>
  <c r="DU65" i="74" s="1"/>
  <c r="DT61" i="74"/>
  <c r="DT65" i="74" s="1"/>
  <c r="DS61" i="74"/>
  <c r="DS65" i="74" s="1"/>
  <c r="DR61" i="74"/>
  <c r="DR65" i="74" s="1"/>
  <c r="DQ61" i="74"/>
  <c r="DQ65" i="74" s="1"/>
  <c r="DP61" i="74"/>
  <c r="DP65" i="74" s="1"/>
  <c r="DO61" i="74"/>
  <c r="DO65" i="74" s="1"/>
  <c r="DN61" i="74"/>
  <c r="DN65" i="74" s="1"/>
  <c r="CL61" i="74"/>
  <c r="CZ61" i="74" s="1"/>
  <c r="DM61" i="74" s="1"/>
  <c r="DZ61" i="74" s="1"/>
  <c r="EM61" i="74" s="1"/>
  <c r="FA61" i="74" s="1"/>
  <c r="EW60" i="74"/>
  <c r="EV60" i="74"/>
  <c r="EU60" i="74"/>
  <c r="ET60" i="74"/>
  <c r="ES60" i="74"/>
  <c r="ER60" i="74"/>
  <c r="EQ60" i="74"/>
  <c r="EP60" i="74"/>
  <c r="EO60" i="74"/>
  <c r="EN60" i="74"/>
  <c r="EJ60" i="74"/>
  <c r="EI60" i="74"/>
  <c r="EH60" i="74"/>
  <c r="EG60" i="74"/>
  <c r="EF60" i="74"/>
  <c r="EE60" i="74"/>
  <c r="ED60" i="74"/>
  <c r="EC60" i="74"/>
  <c r="EB60" i="74"/>
  <c r="EA60" i="74"/>
  <c r="DW60" i="74"/>
  <c r="DV60" i="74"/>
  <c r="DU60" i="74"/>
  <c r="DT60" i="74"/>
  <c r="DS60" i="74"/>
  <c r="DR60" i="74"/>
  <c r="DQ60" i="74"/>
  <c r="DP60" i="74"/>
  <c r="DO60" i="74"/>
  <c r="DN60" i="74"/>
  <c r="DJ60" i="74"/>
  <c r="DI60" i="74"/>
  <c r="DH60" i="74"/>
  <c r="DG60" i="74"/>
  <c r="DF60" i="74"/>
  <c r="DE60" i="74"/>
  <c r="DD60" i="74"/>
  <c r="DC60" i="74"/>
  <c r="DB60" i="74"/>
  <c r="DA60" i="74"/>
  <c r="CV60" i="74"/>
  <c r="CU60" i="74"/>
  <c r="CT60" i="74"/>
  <c r="CS60" i="74"/>
  <c r="CR60" i="74"/>
  <c r="CQ60" i="74"/>
  <c r="CP60" i="74"/>
  <c r="CO60" i="74"/>
  <c r="CN60" i="74"/>
  <c r="CM60" i="74"/>
  <c r="CL60" i="74"/>
  <c r="CZ60" i="74" s="1"/>
  <c r="DM60" i="74" s="1"/>
  <c r="DZ60" i="74" s="1"/>
  <c r="EM60" i="74" s="1"/>
  <c r="FA60" i="74" s="1"/>
  <c r="FK59" i="74"/>
  <c r="FJ59" i="74"/>
  <c r="FI59" i="74"/>
  <c r="FH59" i="74"/>
  <c r="FG59" i="74"/>
  <c r="FF59" i="74"/>
  <c r="FE59" i="74"/>
  <c r="FD59" i="74"/>
  <c r="FC59" i="74"/>
  <c r="FB59" i="74"/>
  <c r="EW59" i="74"/>
  <c r="EV59" i="74"/>
  <c r="EU59" i="74"/>
  <c r="ET59" i="74"/>
  <c r="ES59" i="74"/>
  <c r="ER59" i="74"/>
  <c r="EQ59" i="74"/>
  <c r="EP59" i="74"/>
  <c r="EO59" i="74"/>
  <c r="EN59" i="74"/>
  <c r="EJ59" i="74"/>
  <c r="EI59" i="74"/>
  <c r="EH59" i="74"/>
  <c r="EG59" i="74"/>
  <c r="EF59" i="74"/>
  <c r="EE59" i="74"/>
  <c r="ED59" i="74"/>
  <c r="EC59" i="74"/>
  <c r="EB59" i="74"/>
  <c r="EA59" i="74"/>
  <c r="DW59" i="74"/>
  <c r="DV59" i="74"/>
  <c r="DU59" i="74"/>
  <c r="DT59" i="74"/>
  <c r="DS59" i="74"/>
  <c r="DR59" i="74"/>
  <c r="DQ59" i="74"/>
  <c r="DP59" i="74"/>
  <c r="DO59" i="74"/>
  <c r="DN59" i="74"/>
  <c r="CL59" i="74"/>
  <c r="CZ59" i="74" s="1"/>
  <c r="DM59" i="74" s="1"/>
  <c r="DZ59" i="74" s="1"/>
  <c r="EM59" i="74" s="1"/>
  <c r="FA59" i="74" s="1"/>
  <c r="BA59" i="74"/>
  <c r="CV59" i="74" s="1"/>
  <c r="DJ59" i="74" s="1"/>
  <c r="AZ59" i="74"/>
  <c r="CU59" i="74" s="1"/>
  <c r="DI59" i="74" s="1"/>
  <c r="AY59" i="74"/>
  <c r="CT59" i="74" s="1"/>
  <c r="DH59" i="74" s="1"/>
  <c r="AX59" i="74"/>
  <c r="CS59" i="74" s="1"/>
  <c r="DG59" i="74" s="1"/>
  <c r="AW59" i="74"/>
  <c r="CR59" i="74" s="1"/>
  <c r="DF59" i="74" s="1"/>
  <c r="AV59" i="74"/>
  <c r="CQ59" i="74" s="1"/>
  <c r="DE59" i="74" s="1"/>
  <c r="AU59" i="74"/>
  <c r="CP59" i="74" s="1"/>
  <c r="DD59" i="74" s="1"/>
  <c r="AT59" i="74"/>
  <c r="CO59" i="74" s="1"/>
  <c r="DC59" i="74" s="1"/>
  <c r="AS59" i="74"/>
  <c r="CN59" i="74" s="1"/>
  <c r="DB59" i="74" s="1"/>
  <c r="AR59" i="74"/>
  <c r="F59" i="74"/>
  <c r="C59" i="74" s="1"/>
  <c r="FK57" i="74"/>
  <c r="FJ57" i="74"/>
  <c r="FI57" i="74"/>
  <c r="FH57" i="74"/>
  <c r="FG57" i="74"/>
  <c r="FF57" i="74"/>
  <c r="FE57" i="74"/>
  <c r="FD57" i="74"/>
  <c r="FC57" i="74"/>
  <c r="FB57" i="74"/>
  <c r="EW57" i="74"/>
  <c r="EV57" i="74"/>
  <c r="EU57" i="74"/>
  <c r="ET57" i="74"/>
  <c r="ES57" i="74"/>
  <c r="ER57" i="74"/>
  <c r="EQ57" i="74"/>
  <c r="EP57" i="74"/>
  <c r="EO57" i="74"/>
  <c r="EN57" i="74"/>
  <c r="EJ57" i="74"/>
  <c r="EI57" i="74"/>
  <c r="EH57" i="74"/>
  <c r="EG57" i="74"/>
  <c r="EF57" i="74"/>
  <c r="EE57" i="74"/>
  <c r="ED57" i="74"/>
  <c r="EC57" i="74"/>
  <c r="EB57" i="74"/>
  <c r="EA57" i="74"/>
  <c r="DW57" i="74"/>
  <c r="DV57" i="74"/>
  <c r="DU57" i="74"/>
  <c r="DT57" i="74"/>
  <c r="DS57" i="74"/>
  <c r="DR57" i="74"/>
  <c r="DQ57" i="74"/>
  <c r="DP57" i="74"/>
  <c r="DO57" i="74"/>
  <c r="DN57" i="74"/>
  <c r="CL57" i="74"/>
  <c r="CZ57" i="74" s="1"/>
  <c r="DM57" i="74" s="1"/>
  <c r="DZ57" i="74" s="1"/>
  <c r="EM57" i="74" s="1"/>
  <c r="FA57" i="74" s="1"/>
  <c r="BA57" i="74"/>
  <c r="CV57" i="74" s="1"/>
  <c r="DJ57" i="74" s="1"/>
  <c r="AZ57" i="74"/>
  <c r="CU57" i="74" s="1"/>
  <c r="DI57" i="74" s="1"/>
  <c r="AY57" i="74"/>
  <c r="CT57" i="74" s="1"/>
  <c r="DH57" i="74" s="1"/>
  <c r="AX57" i="74"/>
  <c r="CS57" i="74" s="1"/>
  <c r="DG57" i="74" s="1"/>
  <c r="AW57" i="74"/>
  <c r="CR57" i="74" s="1"/>
  <c r="DF57" i="74" s="1"/>
  <c r="AV57" i="74"/>
  <c r="CQ57" i="74" s="1"/>
  <c r="DE57" i="74" s="1"/>
  <c r="AU57" i="74"/>
  <c r="CP57" i="74" s="1"/>
  <c r="DD57" i="74" s="1"/>
  <c r="AT57" i="74"/>
  <c r="CO57" i="74" s="1"/>
  <c r="DC57" i="74" s="1"/>
  <c r="AS57" i="74"/>
  <c r="AR57" i="74"/>
  <c r="CM57" i="74" s="1"/>
  <c r="DA57" i="74" s="1"/>
  <c r="F57" i="74"/>
  <c r="C57" i="74" s="1"/>
  <c r="FK56" i="74"/>
  <c r="FJ56" i="74"/>
  <c r="FI56" i="74"/>
  <c r="FH56" i="74"/>
  <c r="FG56" i="74"/>
  <c r="FF56" i="74"/>
  <c r="FE56" i="74"/>
  <c r="FD56" i="74"/>
  <c r="FC56" i="74"/>
  <c r="FB56" i="74"/>
  <c r="EW56" i="74"/>
  <c r="EV56" i="74"/>
  <c r="EU56" i="74"/>
  <c r="ET56" i="74"/>
  <c r="ES56" i="74"/>
  <c r="ER56" i="74"/>
  <c r="EQ56" i="74"/>
  <c r="EP56" i="74"/>
  <c r="EO56" i="74"/>
  <c r="EN56" i="74"/>
  <c r="EJ56" i="74"/>
  <c r="EI56" i="74"/>
  <c r="EH56" i="74"/>
  <c r="EG56" i="74"/>
  <c r="EF56" i="74"/>
  <c r="EE56" i="74"/>
  <c r="ED56" i="74"/>
  <c r="EC56" i="74"/>
  <c r="EB56" i="74"/>
  <c r="EA56" i="74"/>
  <c r="DW56" i="74"/>
  <c r="DV56" i="74"/>
  <c r="DU56" i="74"/>
  <c r="DT56" i="74"/>
  <c r="DS56" i="74"/>
  <c r="DR56" i="74"/>
  <c r="DQ56" i="74"/>
  <c r="DP56" i="74"/>
  <c r="DO56" i="74"/>
  <c r="DN56" i="74"/>
  <c r="CL56" i="74"/>
  <c r="CZ56" i="74" s="1"/>
  <c r="DM56" i="74" s="1"/>
  <c r="BA56" i="74"/>
  <c r="CV56" i="74" s="1"/>
  <c r="DJ56" i="74" s="1"/>
  <c r="AZ56" i="74"/>
  <c r="CU56" i="74" s="1"/>
  <c r="DI56" i="74" s="1"/>
  <c r="AY56" i="74"/>
  <c r="CT56" i="74" s="1"/>
  <c r="DH56" i="74" s="1"/>
  <c r="AX56" i="74"/>
  <c r="CS56" i="74" s="1"/>
  <c r="DG56" i="74" s="1"/>
  <c r="AW56" i="74"/>
  <c r="CR56" i="74" s="1"/>
  <c r="DF56" i="74" s="1"/>
  <c r="AV56" i="74"/>
  <c r="CQ56" i="74" s="1"/>
  <c r="DE56" i="74" s="1"/>
  <c r="AU56" i="74"/>
  <c r="CP56" i="74" s="1"/>
  <c r="DD56" i="74" s="1"/>
  <c r="AT56" i="74"/>
  <c r="CO56" i="74" s="1"/>
  <c r="DC56" i="74" s="1"/>
  <c r="AS56" i="74"/>
  <c r="CN56" i="74" s="1"/>
  <c r="DB56" i="74" s="1"/>
  <c r="CM56" i="74"/>
  <c r="DA56" i="74" s="1"/>
  <c r="F56" i="74"/>
  <c r="C56" i="74" s="1"/>
  <c r="DM55" i="74"/>
  <c r="DZ55" i="74" s="1"/>
  <c r="EM55" i="74" s="1"/>
  <c r="FA55" i="74" s="1"/>
  <c r="BA55" i="74"/>
  <c r="AZ55" i="74"/>
  <c r="AY55" i="74"/>
  <c r="AX55" i="74"/>
  <c r="AW55" i="74"/>
  <c r="AV55" i="74"/>
  <c r="AU55" i="74"/>
  <c r="AT55" i="74"/>
  <c r="AS55" i="74"/>
  <c r="AR55" i="74"/>
  <c r="DM54" i="74"/>
  <c r="DZ54" i="74" s="1"/>
  <c r="EM54" i="74" s="1"/>
  <c r="FA54" i="74" s="1"/>
  <c r="DK54" i="74"/>
  <c r="DM53" i="74"/>
  <c r="DZ53" i="74" s="1"/>
  <c r="EM53" i="74" s="1"/>
  <c r="FA53" i="74" s="1"/>
  <c r="FK52" i="74"/>
  <c r="FJ52" i="74"/>
  <c r="FI52" i="74"/>
  <c r="FH52" i="74"/>
  <c r="FG52" i="74"/>
  <c r="FF52" i="74"/>
  <c r="FE52" i="74"/>
  <c r="FD52" i="74"/>
  <c r="FC52" i="74"/>
  <c r="FB52" i="74"/>
  <c r="DM52" i="74"/>
  <c r="DZ52" i="74" s="1"/>
  <c r="EM52" i="74" s="1"/>
  <c r="FA52" i="74" s="1"/>
  <c r="T52" i="74"/>
  <c r="S52" i="74"/>
  <c r="R52" i="74"/>
  <c r="Q52" i="74"/>
  <c r="P52" i="74"/>
  <c r="O52" i="74"/>
  <c r="N52" i="74"/>
  <c r="M52" i="74"/>
  <c r="L52" i="74"/>
  <c r="K52" i="74"/>
  <c r="FL49" i="74"/>
  <c r="EW49" i="74"/>
  <c r="EV49" i="74"/>
  <c r="EU49" i="74"/>
  <c r="ET49" i="74"/>
  <c r="ES49" i="74"/>
  <c r="ER49" i="74"/>
  <c r="EQ49" i="74"/>
  <c r="EP49" i="74"/>
  <c r="EO49" i="74"/>
  <c r="EN49" i="74"/>
  <c r="EJ49" i="74"/>
  <c r="EI49" i="74"/>
  <c r="EH49" i="74"/>
  <c r="EG49" i="74"/>
  <c r="EF49" i="74"/>
  <c r="EE49" i="74"/>
  <c r="ED49" i="74"/>
  <c r="EC49" i="74"/>
  <c r="EB49" i="74"/>
  <c r="EA49" i="74"/>
  <c r="DW49" i="74"/>
  <c r="DV49" i="74"/>
  <c r="DU49" i="74"/>
  <c r="DT49" i="74"/>
  <c r="DS49" i="74"/>
  <c r="DR49" i="74"/>
  <c r="DQ49" i="74"/>
  <c r="DP49" i="74"/>
  <c r="DO49" i="74"/>
  <c r="DN49" i="74"/>
  <c r="CL49" i="74"/>
  <c r="CZ49" i="74" s="1"/>
  <c r="DM49" i="74" s="1"/>
  <c r="DZ49" i="74" s="1"/>
  <c r="EM49" i="74" s="1"/>
  <c r="FA49" i="74" s="1"/>
  <c r="G49" i="74"/>
  <c r="D49" i="74"/>
  <c r="AZ49" i="74" s="1"/>
  <c r="CU49" i="74" s="1"/>
  <c r="DI49" i="74" s="1"/>
  <c r="FL48" i="74"/>
  <c r="EW48" i="74"/>
  <c r="EV48" i="74"/>
  <c r="EU48" i="74"/>
  <c r="ET48" i="74"/>
  <c r="ES48" i="74"/>
  <c r="ER48" i="74"/>
  <c r="EQ48" i="74"/>
  <c r="EP48" i="74"/>
  <c r="EO48" i="74"/>
  <c r="EN48" i="74"/>
  <c r="EJ48" i="74"/>
  <c r="EI48" i="74"/>
  <c r="EH48" i="74"/>
  <c r="EG48" i="74"/>
  <c r="EF48" i="74"/>
  <c r="EE48" i="74"/>
  <c r="ED48" i="74"/>
  <c r="EC48" i="74"/>
  <c r="EB48" i="74"/>
  <c r="EA48" i="74"/>
  <c r="DW48" i="74"/>
  <c r="DV48" i="74"/>
  <c r="DU48" i="74"/>
  <c r="DT48" i="74"/>
  <c r="DS48" i="74"/>
  <c r="DR48" i="74"/>
  <c r="DQ48" i="74"/>
  <c r="DP48" i="74"/>
  <c r="DO48" i="74"/>
  <c r="DN48" i="74"/>
  <c r="CL48" i="74"/>
  <c r="CZ48" i="74" s="1"/>
  <c r="G48" i="74"/>
  <c r="D48" i="74"/>
  <c r="AZ48" i="74" s="1"/>
  <c r="DM47" i="74"/>
  <c r="DZ47" i="74" s="1"/>
  <c r="EM47" i="74" s="1"/>
  <c r="FA47" i="74" s="1"/>
  <c r="DM46" i="74"/>
  <c r="DZ46" i="74" s="1"/>
  <c r="EM46" i="74" s="1"/>
  <c r="FA46" i="74" s="1"/>
  <c r="DM45" i="74"/>
  <c r="DZ45" i="74" s="1"/>
  <c r="EM45" i="74" s="1"/>
  <c r="FA45" i="74" s="1"/>
  <c r="FK43" i="74"/>
  <c r="FJ43" i="74"/>
  <c r="FI43" i="74"/>
  <c r="FH43" i="74"/>
  <c r="FG43" i="74"/>
  <c r="FF43" i="74"/>
  <c r="FE43" i="74"/>
  <c r="FD43" i="74"/>
  <c r="FC43" i="74"/>
  <c r="FB43" i="74"/>
  <c r="DM43" i="74"/>
  <c r="DZ43" i="74" s="1"/>
  <c r="EM43" i="74" s="1"/>
  <c r="FA43" i="74" s="1"/>
  <c r="T43" i="74"/>
  <c r="M8" i="68" s="1"/>
  <c r="M7" i="75" s="1"/>
  <c r="S43" i="74"/>
  <c r="L8" i="68" s="1"/>
  <c r="L7" i="75" s="1"/>
  <c r="R43" i="74"/>
  <c r="K8" i="68" s="1"/>
  <c r="K7" i="75" s="1"/>
  <c r="Q43" i="74"/>
  <c r="J8" i="68" s="1"/>
  <c r="J7" i="75" s="1"/>
  <c r="P43" i="74"/>
  <c r="I8" i="68" s="1"/>
  <c r="I7" i="75" s="1"/>
  <c r="O43" i="74"/>
  <c r="H8" i="68" s="1"/>
  <c r="H7" i="75" s="1"/>
  <c r="N43" i="74"/>
  <c r="G8" i="68" s="1"/>
  <c r="G7" i="75" s="1"/>
  <c r="M43" i="74"/>
  <c r="F8" i="68" s="1"/>
  <c r="F7" i="75" s="1"/>
  <c r="L43" i="74"/>
  <c r="E8" i="68" s="1"/>
  <c r="E7" i="75" s="1"/>
  <c r="K43" i="74"/>
  <c r="D8" i="68" s="1"/>
  <c r="D7" i="75" s="1"/>
  <c r="FL42" i="74"/>
  <c r="EW42" i="74"/>
  <c r="EV42" i="74"/>
  <c r="EU42" i="74"/>
  <c r="ET42" i="74"/>
  <c r="ES42" i="74"/>
  <c r="ER42" i="74"/>
  <c r="EQ42" i="74"/>
  <c r="EP42" i="74"/>
  <c r="EO42" i="74"/>
  <c r="EN42" i="74"/>
  <c r="EJ42" i="74"/>
  <c r="EI42" i="74"/>
  <c r="EH42" i="74"/>
  <c r="EG42" i="74"/>
  <c r="EF42" i="74"/>
  <c r="EE42" i="74"/>
  <c r="ED42" i="74"/>
  <c r="EC42" i="74"/>
  <c r="EB42" i="74"/>
  <c r="EA42" i="74"/>
  <c r="DW42" i="74"/>
  <c r="DV42" i="74"/>
  <c r="DU42" i="74"/>
  <c r="DT42" i="74"/>
  <c r="DS42" i="74"/>
  <c r="DR42" i="74"/>
  <c r="DQ42" i="74"/>
  <c r="DP42" i="74"/>
  <c r="DO42" i="74"/>
  <c r="DN42" i="74"/>
  <c r="CL42" i="74"/>
  <c r="CZ42" i="74" s="1"/>
  <c r="DM42" i="74" s="1"/>
  <c r="DZ42" i="74" s="1"/>
  <c r="EM42" i="74" s="1"/>
  <c r="FA42" i="74" s="1"/>
  <c r="G42" i="74"/>
  <c r="FL35" i="74"/>
  <c r="EW35" i="74"/>
  <c r="EV35" i="74"/>
  <c r="EU35" i="74"/>
  <c r="ET35" i="74"/>
  <c r="ES35" i="74"/>
  <c r="ER35" i="74"/>
  <c r="EQ35" i="74"/>
  <c r="EP35" i="74"/>
  <c r="EO35" i="74"/>
  <c r="EN35" i="74"/>
  <c r="EJ35" i="74"/>
  <c r="EI35" i="74"/>
  <c r="EH35" i="74"/>
  <c r="EG35" i="74"/>
  <c r="EF35" i="74"/>
  <c r="EE35" i="74"/>
  <c r="ED35" i="74"/>
  <c r="EC35" i="74"/>
  <c r="EB35" i="74"/>
  <c r="EA35" i="74"/>
  <c r="DW35" i="74"/>
  <c r="DV35" i="74"/>
  <c r="DU35" i="74"/>
  <c r="DT35" i="74"/>
  <c r="DS35" i="74"/>
  <c r="DR35" i="74"/>
  <c r="DQ35" i="74"/>
  <c r="DP35" i="74"/>
  <c r="DO35" i="74"/>
  <c r="DN35" i="74"/>
  <c r="CL35" i="74"/>
  <c r="CZ35" i="74" s="1"/>
  <c r="DM35" i="74" s="1"/>
  <c r="DZ35" i="74" s="1"/>
  <c r="EM35" i="74" s="1"/>
  <c r="FA35" i="74" s="1"/>
  <c r="G35" i="74"/>
  <c r="FL34" i="74"/>
  <c r="EW34" i="74"/>
  <c r="EV34" i="74"/>
  <c r="EU34" i="74"/>
  <c r="ET34" i="74"/>
  <c r="ES34" i="74"/>
  <c r="ER34" i="74"/>
  <c r="EQ34" i="74"/>
  <c r="EP34" i="74"/>
  <c r="EO34" i="74"/>
  <c r="EN34" i="74"/>
  <c r="EJ34" i="74"/>
  <c r="EI34" i="74"/>
  <c r="EH34" i="74"/>
  <c r="EG34" i="74"/>
  <c r="EF34" i="74"/>
  <c r="EE34" i="74"/>
  <c r="ED34" i="74"/>
  <c r="EC34" i="74"/>
  <c r="EB34" i="74"/>
  <c r="EA34" i="74"/>
  <c r="DW34" i="74"/>
  <c r="DV34" i="74"/>
  <c r="DU34" i="74"/>
  <c r="DT34" i="74"/>
  <c r="DS34" i="74"/>
  <c r="DR34" i="74"/>
  <c r="DQ34" i="74"/>
  <c r="DP34" i="74"/>
  <c r="DO34" i="74"/>
  <c r="DN34" i="74"/>
  <c r="CL34" i="74"/>
  <c r="CZ34" i="74" s="1"/>
  <c r="G34" i="74"/>
  <c r="DM33" i="74"/>
  <c r="DZ33" i="74" s="1"/>
  <c r="EM33" i="74" s="1"/>
  <c r="FA33" i="74" s="1"/>
  <c r="DK33" i="74"/>
  <c r="DM32" i="74"/>
  <c r="DZ32" i="74" s="1"/>
  <c r="EM32" i="74" s="1"/>
  <c r="FA32" i="74" s="1"/>
  <c r="EX31" i="74"/>
  <c r="EK31" i="74"/>
  <c r="DX31" i="74"/>
  <c r="DK31" i="74"/>
  <c r="CW31" i="74"/>
  <c r="CL31" i="74"/>
  <c r="CZ31" i="74" s="1"/>
  <c r="DM31" i="74" s="1"/>
  <c r="DZ31" i="74" s="1"/>
  <c r="EM31" i="74" s="1"/>
  <c r="FA31" i="74" s="1"/>
  <c r="BX31" i="74"/>
  <c r="BW31" i="74"/>
  <c r="BV31" i="74"/>
  <c r="BU31" i="74"/>
  <c r="BT31" i="74"/>
  <c r="BS31" i="74"/>
  <c r="BR31" i="74"/>
  <c r="BQ31" i="74"/>
  <c r="BP31" i="74"/>
  <c r="BO31" i="74"/>
  <c r="T31" i="74"/>
  <c r="S31" i="74"/>
  <c r="R31" i="74"/>
  <c r="Q31" i="74"/>
  <c r="P31" i="74"/>
  <c r="O31" i="74"/>
  <c r="N31" i="74"/>
  <c r="M31" i="74"/>
  <c r="L31" i="74"/>
  <c r="K31" i="74"/>
  <c r="EX30" i="74"/>
  <c r="EK30" i="74"/>
  <c r="DX30" i="74"/>
  <c r="DK30" i="74"/>
  <c r="CW30" i="74"/>
  <c r="CL30" i="74"/>
  <c r="CZ30" i="74" s="1"/>
  <c r="DM30" i="74" s="1"/>
  <c r="DZ30" i="74" s="1"/>
  <c r="EM30" i="74" s="1"/>
  <c r="FA30" i="74" s="1"/>
  <c r="EX29" i="74"/>
  <c r="EK29" i="74"/>
  <c r="DX29" i="74"/>
  <c r="DK29" i="74"/>
  <c r="CW29" i="74"/>
  <c r="CL29" i="74"/>
  <c r="CZ29" i="74" s="1"/>
  <c r="DM29" i="74" s="1"/>
  <c r="DZ29" i="74" s="1"/>
  <c r="EM29" i="74" s="1"/>
  <c r="FA29" i="74" s="1"/>
  <c r="EX28" i="74"/>
  <c r="EK28" i="74"/>
  <c r="DX28" i="74"/>
  <c r="DK28" i="74"/>
  <c r="CW28" i="74"/>
  <c r="CL28" i="74"/>
  <c r="CZ28" i="74" s="1"/>
  <c r="DM28" i="74" s="1"/>
  <c r="DZ28" i="74" s="1"/>
  <c r="EM28" i="74" s="1"/>
  <c r="FA28" i="74" s="1"/>
  <c r="DM27" i="74"/>
  <c r="DZ27" i="74" s="1"/>
  <c r="EM27" i="74" s="1"/>
  <c r="FA27" i="74" s="1"/>
  <c r="DK27" i="74"/>
  <c r="DM26" i="74"/>
  <c r="DZ26" i="74" s="1"/>
  <c r="EM26" i="74" s="1"/>
  <c r="FA26" i="74" s="1"/>
  <c r="FK25" i="74"/>
  <c r="FJ25" i="74"/>
  <c r="FI25" i="74"/>
  <c r="FH25" i="74"/>
  <c r="FG25" i="74"/>
  <c r="FF25" i="74"/>
  <c r="FE25" i="74"/>
  <c r="FD25" i="74"/>
  <c r="FC25" i="74"/>
  <c r="FB25" i="74"/>
  <c r="DM25" i="74"/>
  <c r="DZ25" i="74" s="1"/>
  <c r="EM25" i="74" s="1"/>
  <c r="FA25" i="74" s="1"/>
  <c r="T25" i="74"/>
  <c r="M5" i="75" s="1"/>
  <c r="S25" i="74"/>
  <c r="L5" i="75" s="1"/>
  <c r="R25" i="74"/>
  <c r="K5" i="75" s="1"/>
  <c r="Q25" i="74"/>
  <c r="J5" i="75" s="1"/>
  <c r="P25" i="74"/>
  <c r="I5" i="75" s="1"/>
  <c r="O25" i="74"/>
  <c r="H5" i="75" s="1"/>
  <c r="N25" i="74"/>
  <c r="G5" i="75" s="1"/>
  <c r="M25" i="74"/>
  <c r="F5" i="75" s="1"/>
  <c r="L25" i="74"/>
  <c r="E5" i="75" s="1"/>
  <c r="K25" i="74"/>
  <c r="D5" i="75" s="1"/>
  <c r="FL18" i="74"/>
  <c r="EW18" i="74"/>
  <c r="EV18" i="74"/>
  <c r="EU18" i="74"/>
  <c r="ET18" i="74"/>
  <c r="ES18" i="74"/>
  <c r="ER18" i="74"/>
  <c r="EQ18" i="74"/>
  <c r="EP18" i="74"/>
  <c r="EO18" i="74"/>
  <c r="EN18" i="74"/>
  <c r="EJ18" i="74"/>
  <c r="EI18" i="74"/>
  <c r="EH18" i="74"/>
  <c r="EG18" i="74"/>
  <c r="EF18" i="74"/>
  <c r="EE18" i="74"/>
  <c r="ED18" i="74"/>
  <c r="EC18" i="74"/>
  <c r="EB18" i="74"/>
  <c r="EA18" i="74"/>
  <c r="DW18" i="74"/>
  <c r="DV18" i="74"/>
  <c r="DU18" i="74"/>
  <c r="DT18" i="74"/>
  <c r="DS18" i="74"/>
  <c r="DR18" i="74"/>
  <c r="DQ18" i="74"/>
  <c r="DP18" i="74"/>
  <c r="DO18" i="74"/>
  <c r="DN18" i="74"/>
  <c r="CL18" i="74"/>
  <c r="CM18" i="74" s="1"/>
  <c r="G18" i="74"/>
  <c r="FL17" i="74"/>
  <c r="EW17" i="74"/>
  <c r="EV17" i="74"/>
  <c r="EU17" i="74"/>
  <c r="ET17" i="74"/>
  <c r="ES17" i="74"/>
  <c r="ER17" i="74"/>
  <c r="EQ17" i="74"/>
  <c r="EP17" i="74"/>
  <c r="EO17" i="74"/>
  <c r="EN17" i="74"/>
  <c r="EJ17" i="74"/>
  <c r="EI17" i="74"/>
  <c r="EH17" i="74"/>
  <c r="EG17" i="74"/>
  <c r="EF17" i="74"/>
  <c r="EE17" i="74"/>
  <c r="ED17" i="74"/>
  <c r="EC17" i="74"/>
  <c r="EB17" i="74"/>
  <c r="EA17" i="74"/>
  <c r="DW17" i="74"/>
  <c r="DV17" i="74"/>
  <c r="DU17" i="74"/>
  <c r="DT17" i="74"/>
  <c r="DS17" i="74"/>
  <c r="DR17" i="74"/>
  <c r="DQ17" i="74"/>
  <c r="DP17" i="74"/>
  <c r="DO17" i="74"/>
  <c r="DN17" i="74"/>
  <c r="CL17" i="74"/>
  <c r="G17" i="74"/>
  <c r="FL16" i="74"/>
  <c r="EW16" i="74"/>
  <c r="EV16" i="74"/>
  <c r="EU16" i="74"/>
  <c r="ET16" i="74"/>
  <c r="ES16" i="74"/>
  <c r="ER16" i="74"/>
  <c r="EQ16" i="74"/>
  <c r="EP16" i="74"/>
  <c r="EO16" i="74"/>
  <c r="EN16" i="74"/>
  <c r="EJ16" i="74"/>
  <c r="EI16" i="74"/>
  <c r="EH16" i="74"/>
  <c r="EG16" i="74"/>
  <c r="EF16" i="74"/>
  <c r="EE16" i="74"/>
  <c r="ED16" i="74"/>
  <c r="EC16" i="74"/>
  <c r="EB16" i="74"/>
  <c r="EA16" i="74"/>
  <c r="DW16" i="74"/>
  <c r="DV16" i="74"/>
  <c r="DU16" i="74"/>
  <c r="DT16" i="74"/>
  <c r="DS16" i="74"/>
  <c r="DR16" i="74"/>
  <c r="DQ16" i="74"/>
  <c r="DP16" i="74"/>
  <c r="DO16" i="74"/>
  <c r="DN16" i="74"/>
  <c r="CL16" i="74"/>
  <c r="CM16" i="74" s="1"/>
  <c r="G16" i="74"/>
  <c r="DM15" i="74"/>
  <c r="DZ15" i="74" s="1"/>
  <c r="EM15" i="74" s="1"/>
  <c r="FA15" i="74" s="1"/>
  <c r="DK15" i="74"/>
  <c r="DM14" i="74"/>
  <c r="DZ14" i="74" s="1"/>
  <c r="EM14" i="74" s="1"/>
  <c r="FA14" i="74" s="1"/>
  <c r="FK13" i="74"/>
  <c r="FJ13" i="74"/>
  <c r="FI13" i="74"/>
  <c r="FH13" i="74"/>
  <c r="FG13" i="74"/>
  <c r="FF13" i="74"/>
  <c r="FE13" i="74"/>
  <c r="FD13" i="74"/>
  <c r="FC13" i="74"/>
  <c r="FB13" i="74"/>
  <c r="DM13" i="74"/>
  <c r="DZ13" i="74" s="1"/>
  <c r="EM13" i="74" s="1"/>
  <c r="FA13" i="74" s="1"/>
  <c r="T13" i="74"/>
  <c r="S13" i="74"/>
  <c r="L5" i="68" s="1"/>
  <c r="L4" i="75" s="1"/>
  <c r="R13" i="74"/>
  <c r="K5" i="68" s="1"/>
  <c r="K4" i="75" s="1"/>
  <c r="Q13" i="74"/>
  <c r="J5" i="68" s="1"/>
  <c r="J4" i="75" s="1"/>
  <c r="P13" i="74"/>
  <c r="O13" i="74"/>
  <c r="H5" i="68" s="1"/>
  <c r="H4" i="75" s="1"/>
  <c r="N13" i="74"/>
  <c r="G5" i="68" s="1"/>
  <c r="G4" i="75" s="1"/>
  <c r="M13" i="74"/>
  <c r="F5" i="68" s="1"/>
  <c r="F4" i="75" s="1"/>
  <c r="L13" i="74"/>
  <c r="K13" i="74"/>
  <c r="D5" i="68" s="1"/>
  <c r="D4" i="75" s="1"/>
  <c r="FL6" i="74"/>
  <c r="EW6" i="74"/>
  <c r="EV6" i="74"/>
  <c r="EU6" i="74"/>
  <c r="ET6" i="74"/>
  <c r="ES6" i="74"/>
  <c r="ER6" i="74"/>
  <c r="EQ6" i="74"/>
  <c r="EP6" i="74"/>
  <c r="EO6" i="74"/>
  <c r="EN6" i="74"/>
  <c r="EJ6" i="74"/>
  <c r="EI6" i="74"/>
  <c r="EH6" i="74"/>
  <c r="EG6" i="74"/>
  <c r="EF6" i="74"/>
  <c r="EE6" i="74"/>
  <c r="ED6" i="74"/>
  <c r="EC6" i="74"/>
  <c r="EB6" i="74"/>
  <c r="EA6" i="74"/>
  <c r="DW6" i="74"/>
  <c r="DV6" i="74"/>
  <c r="DU6" i="74"/>
  <c r="DT6" i="74"/>
  <c r="DS6" i="74"/>
  <c r="DR6" i="74"/>
  <c r="DQ6" i="74"/>
  <c r="DP6" i="74"/>
  <c r="DO6" i="74"/>
  <c r="DN6" i="74"/>
  <c r="CL6" i="74"/>
  <c r="G6" i="74"/>
  <c r="FL5" i="74"/>
  <c r="EW5" i="74"/>
  <c r="EV5" i="74"/>
  <c r="EU5" i="74"/>
  <c r="ET5" i="74"/>
  <c r="ES5" i="74"/>
  <c r="ER5" i="74"/>
  <c r="EQ5" i="74"/>
  <c r="EP5" i="74"/>
  <c r="EO5" i="74"/>
  <c r="EN5" i="74"/>
  <c r="EJ5" i="74"/>
  <c r="EI5" i="74"/>
  <c r="EH5" i="74"/>
  <c r="EG5" i="74"/>
  <c r="EF5" i="74"/>
  <c r="EE5" i="74"/>
  <c r="ED5" i="74"/>
  <c r="EC5" i="74"/>
  <c r="EB5" i="74"/>
  <c r="EA5" i="74"/>
  <c r="DW5" i="74"/>
  <c r="DV5" i="74"/>
  <c r="DU5" i="74"/>
  <c r="DT5" i="74"/>
  <c r="DS5" i="74"/>
  <c r="DR5" i="74"/>
  <c r="DQ5" i="74"/>
  <c r="DP5" i="74"/>
  <c r="DO5" i="74"/>
  <c r="DN5" i="74"/>
  <c r="CL5" i="74"/>
  <c r="G5" i="74"/>
  <c r="FL4" i="74"/>
  <c r="EW4" i="74"/>
  <c r="EV4" i="74"/>
  <c r="EU4" i="74"/>
  <c r="ET4" i="74"/>
  <c r="ES4" i="74"/>
  <c r="ER4" i="74"/>
  <c r="EQ4" i="74"/>
  <c r="EP4" i="74"/>
  <c r="EO4" i="74"/>
  <c r="EN4" i="74"/>
  <c r="EJ4" i="74"/>
  <c r="EI4" i="74"/>
  <c r="EH4" i="74"/>
  <c r="EG4" i="74"/>
  <c r="EF4" i="74"/>
  <c r="EE4" i="74"/>
  <c r="ED4" i="74"/>
  <c r="EC4" i="74"/>
  <c r="EB4" i="74"/>
  <c r="EA4" i="74"/>
  <c r="CL4" i="74"/>
  <c r="G4" i="74"/>
  <c r="EK3" i="74"/>
  <c r="EK15" i="74" s="1"/>
  <c r="EK27" i="74" s="1"/>
  <c r="EK33" i="74" s="1"/>
  <c r="EK47" i="74" s="1"/>
  <c r="EK54" i="74" s="1"/>
  <c r="DX3" i="74"/>
  <c r="DX15" i="74" s="1"/>
  <c r="DX27" i="74" s="1"/>
  <c r="DX33" i="74" s="1"/>
  <c r="DX47" i="74" s="1"/>
  <c r="DX54" i="74" s="1"/>
  <c r="DK3" i="74"/>
  <c r="EX3" i="74" s="1"/>
  <c r="EX15" i="74" s="1"/>
  <c r="EX27" i="74" s="1"/>
  <c r="EX33" i="74" s="1"/>
  <c r="EX47" i="74" s="1"/>
  <c r="EX54" i="74" s="1"/>
  <c r="K3" i="74"/>
  <c r="L3" i="74" s="1"/>
  <c r="E4" i="68" s="1"/>
  <c r="D1" i="74"/>
  <c r="K13" i="63"/>
  <c r="J13" i="63"/>
  <c r="I13" i="63"/>
  <c r="H13" i="63"/>
  <c r="G13" i="63"/>
  <c r="F13" i="63"/>
  <c r="E13" i="63"/>
  <c r="D13" i="63"/>
  <c r="C13" i="63"/>
  <c r="K12" i="63"/>
  <c r="J12" i="63"/>
  <c r="I12" i="63"/>
  <c r="H12" i="63"/>
  <c r="G12" i="63"/>
  <c r="F12" i="63"/>
  <c r="D12" i="63"/>
  <c r="C12" i="63"/>
  <c r="K11" i="63"/>
  <c r="J11" i="63"/>
  <c r="I11" i="63"/>
  <c r="H11" i="63"/>
  <c r="G11" i="63"/>
  <c r="F11" i="63"/>
  <c r="E11" i="63"/>
  <c r="D11" i="63"/>
  <c r="C11" i="63"/>
  <c r="K10" i="63"/>
  <c r="J10" i="63"/>
  <c r="I10" i="63"/>
  <c r="H10" i="63"/>
  <c r="G10" i="63"/>
  <c r="F10" i="63"/>
  <c r="E10" i="63"/>
  <c r="D10" i="63"/>
  <c r="C10" i="63"/>
  <c r="B13" i="63"/>
  <c r="B12" i="63"/>
  <c r="B11" i="63"/>
  <c r="B10" i="63"/>
  <c r="G39" i="82" l="1"/>
  <c r="G39" i="84" s="1"/>
  <c r="H39" i="82"/>
  <c r="H39" i="84" s="1"/>
  <c r="I39" i="82"/>
  <c r="I39" i="84" s="1"/>
  <c r="J39" i="82"/>
  <c r="J39" i="84" s="1"/>
  <c r="K39" i="82"/>
  <c r="K39" i="84" s="1"/>
  <c r="L39" i="82"/>
  <c r="L39" i="84" s="1"/>
  <c r="E39" i="82"/>
  <c r="E39" i="84" s="1"/>
  <c r="F39" i="82"/>
  <c r="F39" i="84" s="1"/>
  <c r="D39" i="82"/>
  <c r="D39" i="84" s="1"/>
  <c r="CV18" i="74"/>
  <c r="CR18" i="74"/>
  <c r="CN18" i="74"/>
  <c r="CU18" i="74"/>
  <c r="CQ18" i="74"/>
  <c r="CT18" i="74"/>
  <c r="CP18" i="74"/>
  <c r="CS18" i="74"/>
  <c r="CO18" i="74"/>
  <c r="CZ16" i="74"/>
  <c r="C13" i="75"/>
  <c r="DM34" i="74"/>
  <c r="DZ34" i="74" s="1"/>
  <c r="EM34" i="74" s="1"/>
  <c r="FA34" i="74" s="1"/>
  <c r="D31" i="82"/>
  <c r="D31" i="84" s="1"/>
  <c r="H31" i="82"/>
  <c r="H31" i="84" s="1"/>
  <c r="L31" i="82"/>
  <c r="L31" i="84" s="1"/>
  <c r="D35" i="82"/>
  <c r="D35" i="84" s="1"/>
  <c r="H35" i="82"/>
  <c r="H35" i="84" s="1"/>
  <c r="L35" i="82"/>
  <c r="L35" i="84" s="1"/>
  <c r="C35" i="82"/>
  <c r="C35" i="84" s="1"/>
  <c r="E31" i="82"/>
  <c r="E31" i="84" s="1"/>
  <c r="I31" i="82"/>
  <c r="I31" i="84" s="1"/>
  <c r="E35" i="82"/>
  <c r="E35" i="84" s="1"/>
  <c r="I35" i="82"/>
  <c r="I35" i="84" s="1"/>
  <c r="F31" i="82"/>
  <c r="F31" i="84" s="1"/>
  <c r="J31" i="82"/>
  <c r="J31" i="84" s="1"/>
  <c r="F35" i="82"/>
  <c r="F35" i="84" s="1"/>
  <c r="J35" i="82"/>
  <c r="J35" i="84" s="1"/>
  <c r="G31" i="82"/>
  <c r="G31" i="84" s="1"/>
  <c r="K31" i="82"/>
  <c r="K31" i="84" s="1"/>
  <c r="G35" i="82"/>
  <c r="G35" i="84" s="1"/>
  <c r="K35" i="82"/>
  <c r="K35" i="84" s="1"/>
  <c r="DM48" i="74"/>
  <c r="DZ48" i="74" s="1"/>
  <c r="EM48" i="74" s="1"/>
  <c r="FA48" i="74" s="1"/>
  <c r="G7" i="68"/>
  <c r="G6" i="75" s="1"/>
  <c r="G8" i="75" s="1"/>
  <c r="K7" i="68"/>
  <c r="K6" i="69" s="1"/>
  <c r="D7" i="68"/>
  <c r="D6" i="75" s="1"/>
  <c r="H7" i="68"/>
  <c r="H6" i="69" s="1"/>
  <c r="L7" i="68"/>
  <c r="L6" i="75" s="1"/>
  <c r="L8" i="75" s="1"/>
  <c r="E7" i="68"/>
  <c r="E6" i="75" s="1"/>
  <c r="I7" i="68"/>
  <c r="I6" i="75" s="1"/>
  <c r="M7" i="68"/>
  <c r="M6" i="69" s="1"/>
  <c r="F7" i="68"/>
  <c r="F6" i="75" s="1"/>
  <c r="F8" i="75" s="1"/>
  <c r="J7" i="68"/>
  <c r="J6" i="69" s="1"/>
  <c r="DO52" i="74"/>
  <c r="EH52" i="74"/>
  <c r="DQ52" i="74"/>
  <c r="EB52" i="74"/>
  <c r="EJ52" i="74"/>
  <c r="EU52" i="74"/>
  <c r="DW52" i="74"/>
  <c r="ES52" i="74"/>
  <c r="DS52" i="74"/>
  <c r="ED52" i="74"/>
  <c r="EO52" i="74"/>
  <c r="EW52" i="74"/>
  <c r="DU52" i="74"/>
  <c r="EF52" i="74"/>
  <c r="EQ52" i="74"/>
  <c r="D4" i="69"/>
  <c r="H5" i="69"/>
  <c r="L5" i="69"/>
  <c r="F7" i="69"/>
  <c r="J7" i="69"/>
  <c r="D5" i="69"/>
  <c r="F4" i="69"/>
  <c r="J4" i="69"/>
  <c r="E5" i="69"/>
  <c r="I5" i="69"/>
  <c r="M5" i="69"/>
  <c r="G7" i="69"/>
  <c r="K7" i="69"/>
  <c r="G4" i="69"/>
  <c r="K4" i="69"/>
  <c r="F5" i="69"/>
  <c r="J5" i="69"/>
  <c r="H7" i="69"/>
  <c r="L7" i="69"/>
  <c r="D7" i="69"/>
  <c r="H4" i="69"/>
  <c r="L4" i="69"/>
  <c r="G5" i="69"/>
  <c r="K5" i="69"/>
  <c r="E7" i="69"/>
  <c r="I7" i="69"/>
  <c r="M7" i="69"/>
  <c r="C5" i="75"/>
  <c r="C7" i="75"/>
  <c r="ES13" i="74"/>
  <c r="EO13" i="74"/>
  <c r="EW13" i="74"/>
  <c r="EP13" i="74"/>
  <c r="DK71" i="74"/>
  <c r="ET13" i="74"/>
  <c r="L45" i="74"/>
  <c r="P45" i="74"/>
  <c r="T45" i="74"/>
  <c r="FC71" i="74"/>
  <c r="FG71" i="74"/>
  <c r="FK71" i="74"/>
  <c r="D4" i="68"/>
  <c r="Q45" i="74"/>
  <c r="R45" i="74"/>
  <c r="EC25" i="74"/>
  <c r="EG25" i="74"/>
  <c r="EN25" i="74"/>
  <c r="ER25" i="74"/>
  <c r="EV25" i="74"/>
  <c r="M45" i="74"/>
  <c r="K45" i="74"/>
  <c r="O45" i="74"/>
  <c r="S45" i="74"/>
  <c r="CW62" i="74"/>
  <c r="AS71" i="74"/>
  <c r="AW71" i="74"/>
  <c r="BA71" i="74"/>
  <c r="DK67" i="74"/>
  <c r="FF71" i="74"/>
  <c r="FJ71" i="74"/>
  <c r="E5" i="68"/>
  <c r="I5" i="68"/>
  <c r="M5" i="68"/>
  <c r="FB71" i="74"/>
  <c r="DK56" i="74"/>
  <c r="N45" i="74"/>
  <c r="DP25" i="74"/>
  <c r="DT25" i="74"/>
  <c r="EA25" i="74"/>
  <c r="EE25" i="74"/>
  <c r="EI25" i="74"/>
  <c r="EP25" i="74"/>
  <c r="DQ43" i="74"/>
  <c r="DU43" i="74"/>
  <c r="EB43" i="74"/>
  <c r="EF43" i="74"/>
  <c r="EJ43" i="74"/>
  <c r="EQ43" i="74"/>
  <c r="EU43" i="74"/>
  <c r="EQ25" i="74"/>
  <c r="EU25" i="74"/>
  <c r="EC43" i="74"/>
  <c r="EG43" i="74"/>
  <c r="EB13" i="74"/>
  <c r="EF13" i="74"/>
  <c r="EJ13" i="74"/>
  <c r="EQ13" i="74"/>
  <c r="EU13" i="74"/>
  <c r="EC13" i="74"/>
  <c r="EG13" i="74"/>
  <c r="DO25" i="74"/>
  <c r="DS25" i="74"/>
  <c r="DW25" i="74"/>
  <c r="FL25" i="74"/>
  <c r="DP43" i="74"/>
  <c r="DT43" i="74"/>
  <c r="EP43" i="74"/>
  <c r="ET43" i="74"/>
  <c r="AU48" i="74"/>
  <c r="CP48" i="74" s="1"/>
  <c r="DD48" i="74" s="1"/>
  <c r="DX49" i="74"/>
  <c r="EX49" i="74"/>
  <c r="BB59" i="74"/>
  <c r="BB62" i="74"/>
  <c r="AT71" i="74"/>
  <c r="AX71" i="74"/>
  <c r="BB67" i="74"/>
  <c r="DK69" i="74"/>
  <c r="CW75" i="74"/>
  <c r="DK62" i="74"/>
  <c r="F71" i="74"/>
  <c r="DK68" i="74"/>
  <c r="FL3" i="74"/>
  <c r="FL15" i="74" s="1"/>
  <c r="FL27" i="74" s="1"/>
  <c r="FL33" i="74" s="1"/>
  <c r="FL47" i="74" s="1"/>
  <c r="FL54" i="74" s="1"/>
  <c r="EX6" i="74"/>
  <c r="EK18" i="74"/>
  <c r="G43" i="74"/>
  <c r="DX35" i="74"/>
  <c r="EX35" i="74"/>
  <c r="FL52" i="74"/>
  <c r="BB55" i="74"/>
  <c r="BB57" i="74"/>
  <c r="DX60" i="74"/>
  <c r="EX60" i="74"/>
  <c r="DK63" i="74"/>
  <c r="EK63" i="74"/>
  <c r="AR71" i="74"/>
  <c r="AV71" i="74"/>
  <c r="AZ71" i="74"/>
  <c r="FE71" i="74"/>
  <c r="FI71" i="74"/>
  <c r="EK4" i="74"/>
  <c r="DQ25" i="74"/>
  <c r="DU25" i="74"/>
  <c r="AR3" i="74"/>
  <c r="DX5" i="74"/>
  <c r="EX5" i="74"/>
  <c r="FL13" i="74"/>
  <c r="DO43" i="74"/>
  <c r="DS43" i="74"/>
  <c r="DW43" i="74"/>
  <c r="ED43" i="74"/>
  <c r="EH43" i="74"/>
  <c r="EO43" i="74"/>
  <c r="ES43" i="74"/>
  <c r="EW43" i="74"/>
  <c r="DX42" i="74"/>
  <c r="EX42" i="74"/>
  <c r="AY48" i="74"/>
  <c r="CT48" i="74" s="1"/>
  <c r="DH48" i="74" s="1"/>
  <c r="DR52" i="74"/>
  <c r="DV52" i="74"/>
  <c r="EC52" i="74"/>
  <c r="EG52" i="74"/>
  <c r="ER52" i="74"/>
  <c r="EV52" i="74"/>
  <c r="DX57" i="74"/>
  <c r="EX57" i="74"/>
  <c r="EK59" i="74"/>
  <c r="FL59" i="74"/>
  <c r="DX62" i="74"/>
  <c r="EX62" i="74"/>
  <c r="EK67" i="74"/>
  <c r="EK71" i="74"/>
  <c r="EK6" i="74"/>
  <c r="ED25" i="74"/>
  <c r="EH25" i="74"/>
  <c r="EX17" i="74"/>
  <c r="DX18" i="74"/>
  <c r="EX18" i="74"/>
  <c r="EK35" i="74"/>
  <c r="AZ52" i="74"/>
  <c r="K8" i="82" s="1"/>
  <c r="K41" i="82" s="1"/>
  <c r="AU49" i="74"/>
  <c r="CP49" i="74" s="1"/>
  <c r="DD49" i="74" s="1"/>
  <c r="EK49" i="74"/>
  <c r="CW60" i="74"/>
  <c r="DK60" i="74"/>
  <c r="EK60" i="74"/>
  <c r="DX63" i="74"/>
  <c r="EX63" i="74"/>
  <c r="EK68" i="74"/>
  <c r="FL68" i="74"/>
  <c r="EK69" i="74"/>
  <c r="FL69" i="74"/>
  <c r="EK5" i="74"/>
  <c r="ET25" i="74"/>
  <c r="EK42" i="74"/>
  <c r="DP52" i="74"/>
  <c r="DT52" i="74"/>
  <c r="EE52" i="74"/>
  <c r="EI52" i="74"/>
  <c r="EP52" i="74"/>
  <c r="ET52" i="74"/>
  <c r="AY49" i="74"/>
  <c r="CT49" i="74" s="1"/>
  <c r="DH49" i="74" s="1"/>
  <c r="EK57" i="74"/>
  <c r="FL57" i="74"/>
  <c r="DX59" i="74"/>
  <c r="EX59" i="74"/>
  <c r="FL61" i="74"/>
  <c r="FL65" i="74" s="1"/>
  <c r="EK62" i="74"/>
  <c r="DX67" i="74"/>
  <c r="EX67" i="74"/>
  <c r="FD71" i="74"/>
  <c r="FH71" i="74"/>
  <c r="DX71" i="74"/>
  <c r="EX71" i="74"/>
  <c r="L15" i="74"/>
  <c r="AS3" i="74"/>
  <c r="M3" i="74"/>
  <c r="F4" i="68" s="1"/>
  <c r="EX4" i="74"/>
  <c r="CV88" i="74"/>
  <c r="CR88" i="74"/>
  <c r="CN88" i="74"/>
  <c r="CO89" i="74"/>
  <c r="CU88" i="74"/>
  <c r="CQ88" i="74"/>
  <c r="CM88" i="74"/>
  <c r="CV89" i="74"/>
  <c r="CT88" i="74"/>
  <c r="CP88" i="74"/>
  <c r="CS88" i="74"/>
  <c r="CO88" i="74"/>
  <c r="CZ4" i="74"/>
  <c r="ED13" i="74"/>
  <c r="EH13" i="74"/>
  <c r="CZ6" i="74"/>
  <c r="DX6" i="74"/>
  <c r="K15" i="74"/>
  <c r="G13" i="74"/>
  <c r="EA13" i="74"/>
  <c r="EE13" i="74"/>
  <c r="EI13" i="74"/>
  <c r="EN13" i="74"/>
  <c r="ER13" i="74"/>
  <c r="EV13" i="74"/>
  <c r="CZ5" i="74"/>
  <c r="DX16" i="74"/>
  <c r="EO25" i="74"/>
  <c r="ES25" i="74"/>
  <c r="EW25" i="74"/>
  <c r="CZ17" i="74"/>
  <c r="EK17" i="74"/>
  <c r="G25" i="74"/>
  <c r="DN25" i="74"/>
  <c r="DR25" i="74"/>
  <c r="DV25" i="74"/>
  <c r="EB25" i="74"/>
  <c r="EF25" i="74"/>
  <c r="EJ25" i="74"/>
  <c r="EX16" i="74"/>
  <c r="DX17" i="74"/>
  <c r="EK16" i="74"/>
  <c r="CZ18" i="74"/>
  <c r="C31" i="74"/>
  <c r="G31" i="74"/>
  <c r="DN43" i="74"/>
  <c r="DR43" i="74"/>
  <c r="DV43" i="74"/>
  <c r="EA43" i="74"/>
  <c r="EE43" i="74"/>
  <c r="EI43" i="74"/>
  <c r="EN43" i="74"/>
  <c r="ER43" i="74"/>
  <c r="EV43" i="74"/>
  <c r="FL43" i="74"/>
  <c r="DN52" i="74"/>
  <c r="DX48" i="74"/>
  <c r="EN52" i="74"/>
  <c r="EX48" i="74"/>
  <c r="CU48" i="74"/>
  <c r="DX34" i="74"/>
  <c r="EK34" i="74"/>
  <c r="EX34" i="74"/>
  <c r="EA52" i="74"/>
  <c r="EK48" i="74"/>
  <c r="G52" i="74"/>
  <c r="AS48" i="74"/>
  <c r="AW48" i="74"/>
  <c r="BA48" i="74"/>
  <c r="AS49" i="74"/>
  <c r="CN49" i="74" s="1"/>
  <c r="DB49" i="74" s="1"/>
  <c r="AW49" i="74"/>
  <c r="CR49" i="74" s="1"/>
  <c r="DF49" i="74" s="1"/>
  <c r="BA49" i="74"/>
  <c r="CV49" i="74" s="1"/>
  <c r="DJ49" i="74" s="1"/>
  <c r="D52" i="74"/>
  <c r="AT48" i="74"/>
  <c r="AX48" i="74"/>
  <c r="AT49" i="74"/>
  <c r="CO49" i="74" s="1"/>
  <c r="DC49" i="74" s="1"/>
  <c r="AX49" i="74"/>
  <c r="CS49" i="74" s="1"/>
  <c r="DG49" i="74" s="1"/>
  <c r="DZ56" i="74"/>
  <c r="AR48" i="74"/>
  <c r="AV48" i="74"/>
  <c r="AR49" i="74"/>
  <c r="CM49" i="74" s="1"/>
  <c r="DA49" i="74" s="1"/>
  <c r="AV49" i="74"/>
  <c r="CQ49" i="74" s="1"/>
  <c r="DE49" i="74" s="1"/>
  <c r="CW56" i="74"/>
  <c r="EB74" i="74"/>
  <c r="D23" i="82" s="1"/>
  <c r="EO74" i="74"/>
  <c r="D24" i="82" s="1"/>
  <c r="D24" i="84" s="1"/>
  <c r="DX61" i="74"/>
  <c r="DX65" i="74" s="1"/>
  <c r="BB56" i="74"/>
  <c r="DX56" i="74"/>
  <c r="EK56" i="74"/>
  <c r="EX56" i="74"/>
  <c r="FL56" i="74"/>
  <c r="CN57" i="74"/>
  <c r="DB57" i="74" s="1"/>
  <c r="DK57" i="74" s="1"/>
  <c r="CM59" i="74"/>
  <c r="EA65" i="74"/>
  <c r="EA74" i="74"/>
  <c r="C23" i="82" s="1"/>
  <c r="C23" i="84" s="1"/>
  <c r="EN74" i="74"/>
  <c r="C24" i="82" s="1"/>
  <c r="C24" i="84" s="1"/>
  <c r="FB62" i="74"/>
  <c r="FL62" i="74" s="1"/>
  <c r="EN65" i="74"/>
  <c r="FB65" i="74"/>
  <c r="CM66" i="74"/>
  <c r="CQ66" i="74"/>
  <c r="CQ71" i="74" s="1"/>
  <c r="CU66" i="74"/>
  <c r="CU71" i="74" s="1"/>
  <c r="CM67" i="74"/>
  <c r="CW67" i="74" s="1"/>
  <c r="CW68" i="74"/>
  <c r="DK70" i="74"/>
  <c r="CN66" i="74"/>
  <c r="CN71" i="74" s="1"/>
  <c r="CR66" i="74"/>
  <c r="CR71" i="74" s="1"/>
  <c r="CV66" i="74"/>
  <c r="CV71" i="74" s="1"/>
  <c r="DX68" i="74"/>
  <c r="CW69" i="74"/>
  <c r="DX69" i="74"/>
  <c r="CW70" i="74"/>
  <c r="BB66" i="74"/>
  <c r="CO66" i="74"/>
  <c r="CO71" i="74" s="1"/>
  <c r="CS66" i="74"/>
  <c r="CS71" i="74" s="1"/>
  <c r="FL67" i="74"/>
  <c r="BB68" i="74"/>
  <c r="AU71" i="74"/>
  <c r="AY71" i="74"/>
  <c r="CP66" i="74"/>
  <c r="CP71" i="74" s="1"/>
  <c r="CT66" i="74"/>
  <c r="CT71" i="74" s="1"/>
  <c r="EX68" i="74"/>
  <c r="EX69" i="74"/>
  <c r="BB69" i="74"/>
  <c r="DI16" i="74" l="1"/>
  <c r="DJ16" i="74"/>
  <c r="DF16" i="74"/>
  <c r="DH16" i="74"/>
  <c r="DA16" i="74"/>
  <c r="DB16" i="74"/>
  <c r="DC16" i="74"/>
  <c r="DD16" i="74"/>
  <c r="DE16" i="74"/>
  <c r="DG16" i="74"/>
  <c r="DB18" i="74"/>
  <c r="DC18" i="74"/>
  <c r="DD18" i="74"/>
  <c r="DJ18" i="74"/>
  <c r="DE18" i="74"/>
  <c r="DF18" i="74"/>
  <c r="DG18" i="74"/>
  <c r="DH18" i="74"/>
  <c r="DA18" i="74"/>
  <c r="DI18" i="74"/>
  <c r="DM18" i="74"/>
  <c r="DZ18" i="74" s="1"/>
  <c r="EM18" i="74" s="1"/>
  <c r="FA18" i="74" s="1"/>
  <c r="DM17" i="74"/>
  <c r="DZ17" i="74" s="1"/>
  <c r="EM17" i="74" s="1"/>
  <c r="FA17" i="74" s="1"/>
  <c r="DM16" i="74"/>
  <c r="DZ16" i="74" s="1"/>
  <c r="EM16" i="74" s="1"/>
  <c r="FA16" i="74" s="1"/>
  <c r="DH52" i="74"/>
  <c r="DK49" i="74"/>
  <c r="CW59" i="74"/>
  <c r="DA59" i="74"/>
  <c r="DD52" i="74"/>
  <c r="J34" i="82"/>
  <c r="J34" i="84" s="1"/>
  <c r="F34" i="82"/>
  <c r="F34" i="84" s="1"/>
  <c r="CS86" i="74"/>
  <c r="CS89" i="74"/>
  <c r="DT4" i="74"/>
  <c r="DM5" i="74"/>
  <c r="DZ5" i="74" s="1"/>
  <c r="EM5" i="74" s="1"/>
  <c r="FA5" i="74" s="1"/>
  <c r="DM6" i="74"/>
  <c r="DZ6" i="74" s="1"/>
  <c r="EM6" i="74" s="1"/>
  <c r="FA6" i="74" s="1"/>
  <c r="CT89" i="74"/>
  <c r="CM89" i="74"/>
  <c r="CP89" i="74"/>
  <c r="CU52" i="74"/>
  <c r="DI48" i="74"/>
  <c r="L20" i="68"/>
  <c r="L19" i="69"/>
  <c r="H33" i="82"/>
  <c r="H33" i="84" s="1"/>
  <c r="L33" i="82"/>
  <c r="L33" i="84" s="1"/>
  <c r="DM4" i="74"/>
  <c r="DZ4" i="74" s="1"/>
  <c r="EM4" i="74" s="1"/>
  <c r="FA4" i="74" s="1"/>
  <c r="L6" i="69"/>
  <c r="H6" i="75"/>
  <c r="H8" i="75" s="1"/>
  <c r="F6" i="69"/>
  <c r="I6" i="69"/>
  <c r="D6" i="69"/>
  <c r="M6" i="75"/>
  <c r="E6" i="69"/>
  <c r="G6" i="69"/>
  <c r="J6" i="75"/>
  <c r="J8" i="75" s="1"/>
  <c r="K6" i="75"/>
  <c r="K8" i="75" s="1"/>
  <c r="D8" i="75"/>
  <c r="EX52" i="74"/>
  <c r="EG45" i="74"/>
  <c r="EQ45" i="74"/>
  <c r="EJ45" i="74"/>
  <c r="EF45" i="74"/>
  <c r="FL71" i="74"/>
  <c r="CP52" i="74"/>
  <c r="AU52" i="74"/>
  <c r="F8" i="82" s="1"/>
  <c r="F41" i="82" s="1"/>
  <c r="EB45" i="74"/>
  <c r="DX52" i="74"/>
  <c r="EC45" i="74"/>
  <c r="M4" i="75"/>
  <c r="M4" i="69"/>
  <c r="I4" i="75"/>
  <c r="I8" i="75" s="1"/>
  <c r="I4" i="69"/>
  <c r="E4" i="75"/>
  <c r="E4" i="69"/>
  <c r="ES45" i="74"/>
  <c r="EX43" i="74"/>
  <c r="EO45" i="74"/>
  <c r="EU45" i="74"/>
  <c r="EP45" i="74"/>
  <c r="EK52" i="74"/>
  <c r="EK43" i="74"/>
  <c r="AY52" i="74"/>
  <c r="J8" i="82" s="1"/>
  <c r="J41" i="82" s="1"/>
  <c r="EW45" i="74"/>
  <c r="CO86" i="74"/>
  <c r="DX43" i="74"/>
  <c r="CT52" i="74"/>
  <c r="CN86" i="74"/>
  <c r="ER45" i="74"/>
  <c r="EA45" i="74"/>
  <c r="BB71" i="74"/>
  <c r="ED45" i="74"/>
  <c r="ET45" i="74"/>
  <c r="CR86" i="74"/>
  <c r="CV86" i="74"/>
  <c r="CT86" i="74"/>
  <c r="CP86" i="74"/>
  <c r="CQ86" i="74"/>
  <c r="CM86" i="74"/>
  <c r="EV45" i="74"/>
  <c r="EE45" i="74"/>
  <c r="CU86" i="74"/>
  <c r="BC3" i="74"/>
  <c r="BO3" i="74" s="1"/>
  <c r="FO3" i="74"/>
  <c r="CW18" i="74"/>
  <c r="C18" i="74" s="1"/>
  <c r="EN45" i="74"/>
  <c r="EI45" i="74"/>
  <c r="EH45" i="74"/>
  <c r="CW57" i="74"/>
  <c r="EM56" i="74"/>
  <c r="AX52" i="74"/>
  <c r="I8" i="82" s="1"/>
  <c r="I41" i="82" s="1"/>
  <c r="CS48" i="74"/>
  <c r="BA52" i="74"/>
  <c r="L8" i="82" s="1"/>
  <c r="L41" i="82" s="1"/>
  <c r="CV48" i="74"/>
  <c r="EK25" i="74"/>
  <c r="EK13" i="74"/>
  <c r="CW49" i="74"/>
  <c r="C49" i="74" s="1"/>
  <c r="F49" i="74" s="1"/>
  <c r="AT52" i="74"/>
  <c r="E8" i="82" s="1"/>
  <c r="E41" i="82" s="1"/>
  <c r="CO48" i="74"/>
  <c r="CR48" i="74"/>
  <c r="AW52" i="74"/>
  <c r="H8" i="82" s="1"/>
  <c r="H41" i="82" s="1"/>
  <c r="EX13" i="74"/>
  <c r="M15" i="74"/>
  <c r="AT3" i="74"/>
  <c r="N3" i="74"/>
  <c r="G4" i="68" s="1"/>
  <c r="AV52" i="74"/>
  <c r="G8" i="82" s="1"/>
  <c r="G41" i="82" s="1"/>
  <c r="CQ48" i="74"/>
  <c r="CN48" i="74"/>
  <c r="AS52" i="74"/>
  <c r="D8" i="82" s="1"/>
  <c r="D41" i="82" s="1"/>
  <c r="DX25" i="74"/>
  <c r="G45" i="74"/>
  <c r="BD3" i="74"/>
  <c r="BP3" i="74" s="1"/>
  <c r="FP3" i="74"/>
  <c r="CM71" i="74"/>
  <c r="CW66" i="74"/>
  <c r="CW71" i="74" s="1"/>
  <c r="AR52" i="74"/>
  <c r="C8" i="82" s="1"/>
  <c r="C41" i="82" s="1"/>
  <c r="CM48" i="74"/>
  <c r="DA48" i="74" s="1"/>
  <c r="C34" i="82" s="1"/>
  <c r="C34" i="84" s="1"/>
  <c r="EX25" i="74"/>
  <c r="K27" i="74"/>
  <c r="AR15" i="74"/>
  <c r="L27" i="74"/>
  <c r="AS15" i="74"/>
  <c r="DK16" i="74" l="1"/>
  <c r="DK18" i="74"/>
  <c r="C39" i="82"/>
  <c r="C39" i="84" s="1"/>
  <c r="DK59" i="74"/>
  <c r="DI52" i="74"/>
  <c r="K34" i="82"/>
  <c r="K34" i="84" s="1"/>
  <c r="DT13" i="74"/>
  <c r="DT74" i="74"/>
  <c r="I25" i="82" s="1"/>
  <c r="I25" i="84" s="1"/>
  <c r="M8" i="75"/>
  <c r="J33" i="82"/>
  <c r="J33" i="84" s="1"/>
  <c r="C33" i="82"/>
  <c r="C33" i="84" s="1"/>
  <c r="F33" i="82"/>
  <c r="F33" i="84" s="1"/>
  <c r="K33" i="82"/>
  <c r="K33" i="84" s="1"/>
  <c r="H20" i="68"/>
  <c r="H19" i="69"/>
  <c r="CN52" i="74"/>
  <c r="DB48" i="74"/>
  <c r="D34" i="82" s="1"/>
  <c r="D34" i="84" s="1"/>
  <c r="CO52" i="74"/>
  <c r="DC48" i="74"/>
  <c r="E34" i="82" s="1"/>
  <c r="E34" i="84" s="1"/>
  <c r="M20" i="68"/>
  <c r="M19" i="69"/>
  <c r="G20" i="68"/>
  <c r="G19" i="69"/>
  <c r="D19" i="69"/>
  <c r="D20" i="68"/>
  <c r="I20" i="68"/>
  <c r="I19" i="69"/>
  <c r="E20" i="68"/>
  <c r="E19" i="69"/>
  <c r="CR52" i="74"/>
  <c r="DF48" i="74"/>
  <c r="H34" i="82" s="1"/>
  <c r="H34" i="84" s="1"/>
  <c r="CV52" i="74"/>
  <c r="DJ48" i="74"/>
  <c r="L34" i="82" s="1"/>
  <c r="L34" i="84" s="1"/>
  <c r="CQ52" i="74"/>
  <c r="DE48" i="74"/>
  <c r="F20" i="68"/>
  <c r="F19" i="69"/>
  <c r="CS52" i="74"/>
  <c r="DG48" i="74"/>
  <c r="I34" i="82" s="1"/>
  <c r="I34" i="84" s="1"/>
  <c r="K20" i="68"/>
  <c r="K19" i="69"/>
  <c r="K8" i="84"/>
  <c r="K8" i="83"/>
  <c r="J20" i="68"/>
  <c r="J19" i="69"/>
  <c r="C31" i="82"/>
  <c r="C31" i="84" s="1"/>
  <c r="DA52" i="74"/>
  <c r="DZ74" i="74"/>
  <c r="DM74" i="74"/>
  <c r="C6" i="75"/>
  <c r="C4" i="75"/>
  <c r="E8" i="75"/>
  <c r="EX45" i="74"/>
  <c r="DA3" i="74"/>
  <c r="EN3" i="74" s="1"/>
  <c r="EN15" i="74" s="1"/>
  <c r="EN27" i="74" s="1"/>
  <c r="EN33" i="74" s="1"/>
  <c r="EN47" i="74" s="1"/>
  <c r="EN54" i="74" s="1"/>
  <c r="CM3" i="74"/>
  <c r="FQ3" i="74"/>
  <c r="BE3" i="74"/>
  <c r="BQ3" i="74" s="1"/>
  <c r="BD15" i="74"/>
  <c r="BP15" i="74" s="1"/>
  <c r="FP15" i="74"/>
  <c r="K33" i="74"/>
  <c r="AR27" i="74"/>
  <c r="N15" i="74"/>
  <c r="AU3" i="74"/>
  <c r="O3" i="74"/>
  <c r="H4" i="68" s="1"/>
  <c r="EK45" i="74"/>
  <c r="EM74" i="74"/>
  <c r="FA56" i="74"/>
  <c r="FA74" i="74" s="1"/>
  <c r="L33" i="74"/>
  <c r="AS27" i="74"/>
  <c r="CM52" i="74"/>
  <c r="CW48" i="74"/>
  <c r="M27" i="74"/>
  <c r="AT15" i="74"/>
  <c r="FO15" i="74"/>
  <c r="BC15" i="74"/>
  <c r="BO15" i="74" s="1"/>
  <c r="DB3" i="74"/>
  <c r="EO3" i="74" s="1"/>
  <c r="EO15" i="74" s="1"/>
  <c r="EO27" i="74" s="1"/>
  <c r="EO33" i="74" s="1"/>
  <c r="EO47" i="74" s="1"/>
  <c r="EO54" i="74" s="1"/>
  <c r="CN3" i="74"/>
  <c r="C8" i="75" l="1"/>
  <c r="DE52" i="74"/>
  <c r="G34" i="82"/>
  <c r="G34" i="84" s="1"/>
  <c r="DT45" i="74"/>
  <c r="K41" i="84"/>
  <c r="K41" i="83"/>
  <c r="DF52" i="74"/>
  <c r="I8" i="84"/>
  <c r="I8" i="83"/>
  <c r="J8" i="84"/>
  <c r="J8" i="83"/>
  <c r="DG52" i="74"/>
  <c r="C8" i="84"/>
  <c r="M8" i="82"/>
  <c r="C8" i="83"/>
  <c r="DC52" i="74"/>
  <c r="DK48" i="74"/>
  <c r="DK52" i="74" s="1"/>
  <c r="DJ52" i="74"/>
  <c r="H8" i="84"/>
  <c r="H8" i="83"/>
  <c r="G8" i="84"/>
  <c r="G8" i="83"/>
  <c r="E8" i="84"/>
  <c r="E8" i="83"/>
  <c r="D8" i="84"/>
  <c r="D8" i="83"/>
  <c r="F8" i="84"/>
  <c r="F8" i="83"/>
  <c r="L8" i="84"/>
  <c r="L8" i="83"/>
  <c r="DB52" i="74"/>
  <c r="EA3" i="74"/>
  <c r="EA15" i="74" s="1"/>
  <c r="EA27" i="74" s="1"/>
  <c r="EA33" i="74" s="1"/>
  <c r="EA47" i="74" s="1"/>
  <c r="EA54" i="74" s="1"/>
  <c r="CA3" i="74"/>
  <c r="DN3" i="74" s="1"/>
  <c r="CW52" i="74"/>
  <c r="C48" i="74"/>
  <c r="K47" i="74"/>
  <c r="AR33" i="74"/>
  <c r="CM15" i="74"/>
  <c r="CA15" i="74" s="1"/>
  <c r="DA15" i="74"/>
  <c r="BE15" i="74"/>
  <c r="BQ15" i="74" s="1"/>
  <c r="FQ15" i="74"/>
  <c r="M33" i="74"/>
  <c r="AT27" i="74"/>
  <c r="O15" i="74"/>
  <c r="P3" i="74"/>
  <c r="I4" i="68" s="1"/>
  <c r="AV3" i="74"/>
  <c r="CO3" i="74"/>
  <c r="DC3" i="74"/>
  <c r="EP3" i="74" s="1"/>
  <c r="EP15" i="74" s="1"/>
  <c r="EP27" i="74" s="1"/>
  <c r="EP33" i="74" s="1"/>
  <c r="EP47" i="74" s="1"/>
  <c r="EP54" i="74" s="1"/>
  <c r="BD27" i="74"/>
  <c r="BP27" i="74" s="1"/>
  <c r="FP27" i="74"/>
  <c r="FR3" i="74"/>
  <c r="BF3" i="74"/>
  <c r="BR3" i="74" s="1"/>
  <c r="CN15" i="74"/>
  <c r="CB15" i="74" s="1"/>
  <c r="DB15" i="74"/>
  <c r="CB3" i="74"/>
  <c r="DO3" i="74" s="1"/>
  <c r="EB3" i="74"/>
  <c r="EB15" i="74" s="1"/>
  <c r="EB27" i="74" s="1"/>
  <c r="EB33" i="74" s="1"/>
  <c r="EB47" i="74" s="1"/>
  <c r="EB54" i="74" s="1"/>
  <c r="L47" i="74"/>
  <c r="AS33" i="74"/>
  <c r="N27" i="74"/>
  <c r="AU15" i="74"/>
  <c r="FO27" i="74"/>
  <c r="BC27" i="74"/>
  <c r="BO27" i="74" s="1"/>
  <c r="E41" i="84" l="1"/>
  <c r="E41" i="83"/>
  <c r="F41" i="84"/>
  <c r="F41" i="83"/>
  <c r="D41" i="84"/>
  <c r="D41" i="83"/>
  <c r="N8" i="83"/>
  <c r="H41" i="84"/>
  <c r="H41" i="83"/>
  <c r="I41" i="84"/>
  <c r="I41" i="83"/>
  <c r="G41" i="84"/>
  <c r="G41" i="83"/>
  <c r="C41" i="84"/>
  <c r="C41" i="83"/>
  <c r="M41" i="82"/>
  <c r="L41" i="84"/>
  <c r="L41" i="83"/>
  <c r="N8" i="84"/>
  <c r="J41" i="84"/>
  <c r="J41" i="83"/>
  <c r="FB3" i="74"/>
  <c r="FB15" i="74" s="1"/>
  <c r="FB27" i="74" s="1"/>
  <c r="FB33" i="74" s="1"/>
  <c r="FB47" i="74" s="1"/>
  <c r="FB54" i="74" s="1"/>
  <c r="DN15" i="74"/>
  <c r="DN27" i="74" s="1"/>
  <c r="DN33" i="74" s="1"/>
  <c r="DN47" i="74" s="1"/>
  <c r="DN54" i="74" s="1"/>
  <c r="DO15" i="74"/>
  <c r="DO27" i="74" s="1"/>
  <c r="DO33" i="74" s="1"/>
  <c r="DO47" i="74" s="1"/>
  <c r="DO54" i="74" s="1"/>
  <c r="FC3" i="74"/>
  <c r="FC15" i="74" s="1"/>
  <c r="FC27" i="74" s="1"/>
  <c r="FC33" i="74" s="1"/>
  <c r="FC47" i="74" s="1"/>
  <c r="FC54" i="74" s="1"/>
  <c r="CP3" i="74"/>
  <c r="DD3" i="74"/>
  <c r="EQ3" i="74" s="1"/>
  <c r="EQ15" i="74" s="1"/>
  <c r="EQ27" i="74" s="1"/>
  <c r="EQ33" i="74" s="1"/>
  <c r="EQ47" i="74" s="1"/>
  <c r="EQ54" i="74" s="1"/>
  <c r="M47" i="74"/>
  <c r="AT33" i="74"/>
  <c r="BF15" i="74"/>
  <c r="BR15" i="74" s="1"/>
  <c r="FR15" i="74"/>
  <c r="P15" i="74"/>
  <c r="Q3" i="74"/>
  <c r="J4" i="68" s="1"/>
  <c r="AW3" i="74"/>
  <c r="EC3" i="74"/>
  <c r="EC15" i="74" s="1"/>
  <c r="EC27" i="74" s="1"/>
  <c r="EC33" i="74" s="1"/>
  <c r="EC47" i="74" s="1"/>
  <c r="EC54" i="74" s="1"/>
  <c r="CC3" i="74"/>
  <c r="DP3" i="74" s="1"/>
  <c r="FO33" i="74"/>
  <c r="BC33" i="74"/>
  <c r="BO33" i="74" s="1"/>
  <c r="BD33" i="74"/>
  <c r="BP33" i="74" s="1"/>
  <c r="FP33" i="74"/>
  <c r="BG3" i="74"/>
  <c r="BS3" i="74" s="1"/>
  <c r="FS3" i="74"/>
  <c r="K54" i="74"/>
  <c r="AR47" i="74"/>
  <c r="N33" i="74"/>
  <c r="AU27" i="74"/>
  <c r="L54" i="74"/>
  <c r="AS47" i="74"/>
  <c r="CM27" i="74"/>
  <c r="CA27" i="74" s="1"/>
  <c r="DA27" i="74"/>
  <c r="CN27" i="74"/>
  <c r="CB27" i="74" s="1"/>
  <c r="DB27" i="74"/>
  <c r="O27" i="74"/>
  <c r="AV15" i="74"/>
  <c r="BE27" i="74"/>
  <c r="BQ27" i="74" s="1"/>
  <c r="FQ27" i="74"/>
  <c r="DC15" i="74"/>
  <c r="CO15" i="74"/>
  <c r="CC15" i="74" s="1"/>
  <c r="C52" i="74"/>
  <c r="F48" i="74"/>
  <c r="F52" i="74" s="1"/>
  <c r="M41" i="83" l="1"/>
  <c r="M41" i="84"/>
  <c r="N41" i="83"/>
  <c r="N41" i="84"/>
  <c r="O33" i="74"/>
  <c r="AV27" i="74"/>
  <c r="N47" i="74"/>
  <c r="AU33" i="74"/>
  <c r="ED3" i="74"/>
  <c r="ED15" i="74" s="1"/>
  <c r="ED27" i="74" s="1"/>
  <c r="ED33" i="74" s="1"/>
  <c r="ED47" i="74" s="1"/>
  <c r="ED54" i="74" s="1"/>
  <c r="CD3" i="74"/>
  <c r="DQ3" i="74" s="1"/>
  <c r="CN33" i="74"/>
  <c r="DB33" i="74"/>
  <c r="DB47" i="74" s="1"/>
  <c r="DP15" i="74"/>
  <c r="DP27" i="74" s="1"/>
  <c r="DP33" i="74" s="1"/>
  <c r="DP47" i="74" s="1"/>
  <c r="DP54" i="74" s="1"/>
  <c r="FD3" i="74"/>
  <c r="FD15" i="74" s="1"/>
  <c r="FD27" i="74" s="1"/>
  <c r="FD33" i="74" s="1"/>
  <c r="FD47" i="74" s="1"/>
  <c r="FD54" i="74" s="1"/>
  <c r="BH3" i="74"/>
  <c r="BT3" i="74" s="1"/>
  <c r="FT3" i="74"/>
  <c r="BE33" i="74"/>
  <c r="BQ33" i="74" s="1"/>
  <c r="FQ33" i="74"/>
  <c r="DC27" i="74"/>
  <c r="CO27" i="74"/>
  <c r="CC27" i="74" s="1"/>
  <c r="L65" i="74"/>
  <c r="AS65" i="74" s="1"/>
  <c r="AS54" i="74"/>
  <c r="CM33" i="74"/>
  <c r="DA33" i="74"/>
  <c r="DA47" i="74" s="1"/>
  <c r="K65" i="74"/>
  <c r="AR65" i="74" s="1"/>
  <c r="AR54" i="74"/>
  <c r="Q15" i="74"/>
  <c r="AX3" i="74"/>
  <c r="R3" i="74"/>
  <c r="K4" i="68" s="1"/>
  <c r="DD15" i="74"/>
  <c r="CP15" i="74"/>
  <c r="CD15" i="74" s="1"/>
  <c r="M54" i="74"/>
  <c r="AT47" i="74"/>
  <c r="FS15" i="74"/>
  <c r="BG15" i="74"/>
  <c r="BS15" i="74" s="1"/>
  <c r="BF27" i="74"/>
  <c r="BR27" i="74" s="1"/>
  <c r="FR27" i="74"/>
  <c r="DE3" i="74"/>
  <c r="ER3" i="74" s="1"/>
  <c r="ER15" i="74" s="1"/>
  <c r="ER27" i="74" s="1"/>
  <c r="ER33" i="74" s="1"/>
  <c r="ER47" i="74" s="1"/>
  <c r="ER54" i="74" s="1"/>
  <c r="CQ3" i="74"/>
  <c r="P27" i="74"/>
  <c r="AW15" i="74"/>
  <c r="P33" i="74" l="1"/>
  <c r="AW27" i="74"/>
  <c r="FU3" i="74"/>
  <c r="BI3" i="74"/>
  <c r="BU3" i="74" s="1"/>
  <c r="CN65" i="74"/>
  <c r="DB65" i="74"/>
  <c r="DC33" i="74"/>
  <c r="DC47" i="74" s="1"/>
  <c r="CO33" i="74"/>
  <c r="CN47" i="74"/>
  <c r="CB33" i="74"/>
  <c r="N54" i="74"/>
  <c r="AU47" i="74"/>
  <c r="Q27" i="74"/>
  <c r="AX15" i="74"/>
  <c r="FS27" i="74"/>
  <c r="BG27" i="74"/>
  <c r="BS27" i="74" s="1"/>
  <c r="CE3" i="74"/>
  <c r="DR3" i="74" s="1"/>
  <c r="EE3" i="74"/>
  <c r="EE15" i="74" s="1"/>
  <c r="EE27" i="74" s="1"/>
  <c r="EE33" i="74" s="1"/>
  <c r="EE47" i="74" s="1"/>
  <c r="EE54" i="74" s="1"/>
  <c r="DD27" i="74"/>
  <c r="CP27" i="74"/>
  <c r="CD27" i="74" s="1"/>
  <c r="DA54" i="74"/>
  <c r="CM54" i="74"/>
  <c r="CM47" i="74"/>
  <c r="CA33" i="74"/>
  <c r="DF3" i="74"/>
  <c r="ES3" i="74" s="1"/>
  <c r="ES15" i="74" s="1"/>
  <c r="ES27" i="74" s="1"/>
  <c r="ES33" i="74" s="1"/>
  <c r="ES47" i="74" s="1"/>
  <c r="ES54" i="74" s="1"/>
  <c r="CR3" i="74"/>
  <c r="O47" i="74"/>
  <c r="AV33" i="74"/>
  <c r="BH15" i="74"/>
  <c r="BT15" i="74" s="1"/>
  <c r="FT15" i="74"/>
  <c r="CQ15" i="74"/>
  <c r="CE15" i="74" s="1"/>
  <c r="DE15" i="74"/>
  <c r="M65" i="74"/>
  <c r="AT65" i="74" s="1"/>
  <c r="AT54" i="74"/>
  <c r="R15" i="74"/>
  <c r="AY3" i="74"/>
  <c r="S3" i="74"/>
  <c r="L4" i="68" s="1"/>
  <c r="CM65" i="74"/>
  <c r="DA65" i="74"/>
  <c r="DB54" i="74"/>
  <c r="CN54" i="74"/>
  <c r="DQ15" i="74"/>
  <c r="DQ27" i="74" s="1"/>
  <c r="DQ33" i="74" s="1"/>
  <c r="DQ47" i="74" s="1"/>
  <c r="DQ54" i="74" s="1"/>
  <c r="FE3" i="74"/>
  <c r="FE15" i="74" s="1"/>
  <c r="FE27" i="74" s="1"/>
  <c r="FE33" i="74" s="1"/>
  <c r="FE47" i="74" s="1"/>
  <c r="FE54" i="74" s="1"/>
  <c r="BF33" i="74"/>
  <c r="BR33" i="74" s="1"/>
  <c r="FR33" i="74"/>
  <c r="DR15" i="74" l="1"/>
  <c r="DR27" i="74" s="1"/>
  <c r="DR33" i="74" s="1"/>
  <c r="DR47" i="74" s="1"/>
  <c r="DR54" i="74" s="1"/>
  <c r="FF3" i="74"/>
  <c r="FF15" i="74" s="1"/>
  <c r="FF27" i="74" s="1"/>
  <c r="FF33" i="74" s="1"/>
  <c r="FF47" i="74" s="1"/>
  <c r="FF54" i="74" s="1"/>
  <c r="N65" i="74"/>
  <c r="AU65" i="74" s="1"/>
  <c r="AU54" i="74"/>
  <c r="CF3" i="74"/>
  <c r="DS3" i="74" s="1"/>
  <c r="EF3" i="74"/>
  <c r="EF15" i="74" s="1"/>
  <c r="EF27" i="74" s="1"/>
  <c r="EF33" i="74" s="1"/>
  <c r="EF47" i="74" s="1"/>
  <c r="EF54" i="74" s="1"/>
  <c r="BI15" i="74"/>
  <c r="BU15" i="74" s="1"/>
  <c r="FU15" i="74"/>
  <c r="CO47" i="74"/>
  <c r="CC33" i="74"/>
  <c r="R27" i="74"/>
  <c r="AY15" i="74"/>
  <c r="O54" i="74"/>
  <c r="AV47" i="74"/>
  <c r="Q33" i="74"/>
  <c r="AX27" i="74"/>
  <c r="CO54" i="74"/>
  <c r="DC54" i="74"/>
  <c r="CQ27" i="74"/>
  <c r="CE27" i="74" s="1"/>
  <c r="DE27" i="74"/>
  <c r="BH27" i="74"/>
  <c r="BT27" i="74" s="1"/>
  <c r="FT27" i="74"/>
  <c r="DD33" i="74"/>
  <c r="DD47" i="74" s="1"/>
  <c r="CP33" i="74"/>
  <c r="BJ3" i="74"/>
  <c r="BV3" i="74" s="1"/>
  <c r="FV3" i="74"/>
  <c r="FS33" i="74"/>
  <c r="BG33" i="74"/>
  <c r="BS33" i="74" s="1"/>
  <c r="CS3" i="74"/>
  <c r="DG3" i="74"/>
  <c r="ET3" i="74" s="1"/>
  <c r="ET15" i="74" s="1"/>
  <c r="ET27" i="74" s="1"/>
  <c r="ET33" i="74" s="1"/>
  <c r="ET47" i="74" s="1"/>
  <c r="ET54" i="74" s="1"/>
  <c r="T3" i="74"/>
  <c r="M4" i="68" s="1"/>
  <c r="S15" i="74"/>
  <c r="AZ3" i="74"/>
  <c r="DC65" i="74"/>
  <c r="CO65" i="74"/>
  <c r="CR15" i="74"/>
  <c r="CF15" i="74" s="1"/>
  <c r="DF15" i="74"/>
  <c r="P47" i="74"/>
  <c r="AW33" i="74"/>
  <c r="CT3" i="74" l="1"/>
  <c r="DH3" i="74"/>
  <c r="EU3" i="74" s="1"/>
  <c r="EU15" i="74" s="1"/>
  <c r="EU27" i="74" s="1"/>
  <c r="EU33" i="74" s="1"/>
  <c r="EU47" i="74" s="1"/>
  <c r="EU54" i="74" s="1"/>
  <c r="BI27" i="74"/>
  <c r="BU27" i="74" s="1"/>
  <c r="FU27" i="74"/>
  <c r="BJ15" i="74"/>
  <c r="BV15" i="74" s="1"/>
  <c r="FV15" i="74"/>
  <c r="CP54" i="74"/>
  <c r="DD54" i="74"/>
  <c r="BH33" i="74"/>
  <c r="BT33" i="74" s="1"/>
  <c r="FT33" i="74"/>
  <c r="EG3" i="74"/>
  <c r="EG15" i="74" s="1"/>
  <c r="EG27" i="74" s="1"/>
  <c r="EG33" i="74" s="1"/>
  <c r="EG47" i="74" s="1"/>
  <c r="EG54" i="74" s="1"/>
  <c r="CG3" i="74"/>
  <c r="DT3" i="74" s="1"/>
  <c r="CD33" i="74"/>
  <c r="CP47" i="74"/>
  <c r="Q47" i="74"/>
  <c r="AX33" i="74"/>
  <c r="R33" i="74"/>
  <c r="AY27" i="74"/>
  <c r="DG15" i="74"/>
  <c r="CS15" i="74"/>
  <c r="CG15" i="74" s="1"/>
  <c r="DD65" i="74"/>
  <c r="CP65" i="74"/>
  <c r="CR27" i="74"/>
  <c r="CF27" i="74" s="1"/>
  <c r="DF27" i="74"/>
  <c r="P54" i="74"/>
  <c r="AW47" i="74"/>
  <c r="S27" i="74"/>
  <c r="AZ15" i="74"/>
  <c r="CQ33" i="74"/>
  <c r="DE33" i="74"/>
  <c r="DE47" i="74" s="1"/>
  <c r="T15" i="74"/>
  <c r="BA3" i="74"/>
  <c r="BK3" i="74"/>
  <c r="BW3" i="74" s="1"/>
  <c r="FW3" i="74"/>
  <c r="O65" i="74"/>
  <c r="AV65" i="74" s="1"/>
  <c r="AV54" i="74"/>
  <c r="DS15" i="74"/>
  <c r="DS27" i="74" s="1"/>
  <c r="DS33" i="74" s="1"/>
  <c r="DS47" i="74" s="1"/>
  <c r="DS54" i="74" s="1"/>
  <c r="FG3" i="74"/>
  <c r="FG15" i="74" s="1"/>
  <c r="FG27" i="74" s="1"/>
  <c r="FG33" i="74" s="1"/>
  <c r="FG47" i="74" s="1"/>
  <c r="FG54" i="74" s="1"/>
  <c r="Q54" i="74" l="1"/>
  <c r="AX47" i="74"/>
  <c r="DG27" i="74"/>
  <c r="CS27" i="74"/>
  <c r="CG27" i="74" s="1"/>
  <c r="DI3" i="74"/>
  <c r="EV3" i="74" s="1"/>
  <c r="EV15" i="74" s="1"/>
  <c r="EV27" i="74" s="1"/>
  <c r="EV33" i="74" s="1"/>
  <c r="EV47" i="74" s="1"/>
  <c r="EV54" i="74" s="1"/>
  <c r="CU3" i="74"/>
  <c r="CQ47" i="74"/>
  <c r="CE33" i="74"/>
  <c r="P65" i="74"/>
  <c r="AW65" i="74" s="1"/>
  <c r="AW54" i="74"/>
  <c r="BJ27" i="74"/>
  <c r="BV27" i="74" s="1"/>
  <c r="FV27" i="74"/>
  <c r="DE54" i="74"/>
  <c r="CQ54" i="74"/>
  <c r="BL3" i="74"/>
  <c r="BX3" i="74" s="1"/>
  <c r="FX3" i="74"/>
  <c r="FW15" i="74"/>
  <c r="BK15" i="74"/>
  <c r="BW15" i="74" s="1"/>
  <c r="AY33" i="74"/>
  <c r="R47" i="74"/>
  <c r="CR33" i="74"/>
  <c r="DF33" i="74"/>
  <c r="DF47" i="74" s="1"/>
  <c r="DH15" i="74"/>
  <c r="CT15" i="74"/>
  <c r="CH15" i="74" s="1"/>
  <c r="CQ65" i="74"/>
  <c r="DE65" i="74"/>
  <c r="T27" i="74"/>
  <c r="BA15" i="74"/>
  <c r="S33" i="74"/>
  <c r="AZ27" i="74"/>
  <c r="BI33" i="74"/>
  <c r="BU33" i="74" s="1"/>
  <c r="FU33" i="74"/>
  <c r="DT15" i="74"/>
  <c r="DT27" i="74" s="1"/>
  <c r="DT33" i="74" s="1"/>
  <c r="DT47" i="74" s="1"/>
  <c r="DT54" i="74" s="1"/>
  <c r="FH3" i="74"/>
  <c r="FH15" i="74" s="1"/>
  <c r="FH27" i="74" s="1"/>
  <c r="FH33" i="74" s="1"/>
  <c r="FH47" i="74" s="1"/>
  <c r="FH54" i="74" s="1"/>
  <c r="EH3" i="74"/>
  <c r="EH15" i="74" s="1"/>
  <c r="EH27" i="74" s="1"/>
  <c r="EH33" i="74" s="1"/>
  <c r="EH47" i="74" s="1"/>
  <c r="EH54" i="74" s="1"/>
  <c r="CH3" i="74"/>
  <c r="DU3" i="74" s="1"/>
  <c r="BJ33" i="74" l="1"/>
  <c r="BV33" i="74" s="1"/>
  <c r="FV33" i="74"/>
  <c r="CU15" i="74"/>
  <c r="CI15" i="74" s="1"/>
  <c r="DI15" i="74"/>
  <c r="DH27" i="74"/>
  <c r="CT27" i="74"/>
  <c r="CH27" i="74" s="1"/>
  <c r="DF54" i="74"/>
  <c r="CR54" i="74"/>
  <c r="DU15" i="74"/>
  <c r="DU27" i="74" s="1"/>
  <c r="DU33" i="74" s="1"/>
  <c r="DU47" i="74" s="1"/>
  <c r="DU54" i="74" s="1"/>
  <c r="FI3" i="74"/>
  <c r="FI15" i="74" s="1"/>
  <c r="FI27" i="74" s="1"/>
  <c r="FI33" i="74" s="1"/>
  <c r="FI47" i="74" s="1"/>
  <c r="FI54" i="74" s="1"/>
  <c r="FX15" i="74"/>
  <c r="BL15" i="74"/>
  <c r="BX15" i="74" s="1"/>
  <c r="DJ3" i="74"/>
  <c r="EW3" i="74" s="1"/>
  <c r="EW15" i="74" s="1"/>
  <c r="EW27" i="74" s="1"/>
  <c r="EW33" i="74" s="1"/>
  <c r="EW47" i="74" s="1"/>
  <c r="EW54" i="74" s="1"/>
  <c r="CV3" i="74"/>
  <c r="DG33" i="74"/>
  <c r="DG47" i="74" s="1"/>
  <c r="CS33" i="74"/>
  <c r="T33" i="74"/>
  <c r="BA27" i="74"/>
  <c r="CR47" i="74"/>
  <c r="CF33" i="74"/>
  <c r="FW27" i="74"/>
  <c r="BK27" i="74"/>
  <c r="BW27" i="74" s="1"/>
  <c r="S47" i="74"/>
  <c r="AZ33" i="74"/>
  <c r="R54" i="74"/>
  <c r="AY47" i="74"/>
  <c r="CR65" i="74"/>
  <c r="DF65" i="74"/>
  <c r="CI3" i="74"/>
  <c r="DV3" i="74" s="1"/>
  <c r="EI3" i="74"/>
  <c r="EI15" i="74" s="1"/>
  <c r="EI27" i="74" s="1"/>
  <c r="EI33" i="74" s="1"/>
  <c r="EI47" i="74" s="1"/>
  <c r="EI54" i="74" s="1"/>
  <c r="Q65" i="74"/>
  <c r="AX65" i="74" s="1"/>
  <c r="AX54" i="74"/>
  <c r="CS54" i="74" l="1"/>
  <c r="DG54" i="74"/>
  <c r="FJ3" i="74"/>
  <c r="FJ15" i="74" s="1"/>
  <c r="FJ27" i="74" s="1"/>
  <c r="FJ33" i="74" s="1"/>
  <c r="FJ47" i="74" s="1"/>
  <c r="FJ54" i="74" s="1"/>
  <c r="DV15" i="74"/>
  <c r="DV27" i="74" s="1"/>
  <c r="DV33" i="74" s="1"/>
  <c r="DV47" i="74" s="1"/>
  <c r="DV54" i="74" s="1"/>
  <c r="R65" i="74"/>
  <c r="AY65" i="74" s="1"/>
  <c r="AY54" i="74"/>
  <c r="S54" i="74"/>
  <c r="AZ47" i="74"/>
  <c r="CU27" i="74"/>
  <c r="CI27" i="74" s="1"/>
  <c r="DI27" i="74"/>
  <c r="BL27" i="74"/>
  <c r="BX27" i="74" s="1"/>
  <c r="FX27" i="74"/>
  <c r="CJ3" i="74"/>
  <c r="DW3" i="74" s="1"/>
  <c r="EJ3" i="74"/>
  <c r="EJ15" i="74" s="1"/>
  <c r="EJ27" i="74" s="1"/>
  <c r="EJ33" i="74" s="1"/>
  <c r="EJ47" i="74" s="1"/>
  <c r="EJ54" i="74" s="1"/>
  <c r="DG65" i="74"/>
  <c r="CS65" i="74"/>
  <c r="T47" i="74"/>
  <c r="BA33" i="74"/>
  <c r="FW33" i="74"/>
  <c r="BK33" i="74"/>
  <c r="BW33" i="74" s="1"/>
  <c r="CS47" i="74"/>
  <c r="CG33" i="74"/>
  <c r="CV15" i="74"/>
  <c r="CJ15" i="74" s="1"/>
  <c r="DJ15" i="74"/>
  <c r="DH33" i="74"/>
  <c r="DH47" i="74" s="1"/>
  <c r="CT33" i="74"/>
  <c r="CU33" i="74" l="1"/>
  <c r="DI33" i="74"/>
  <c r="DI47" i="74" s="1"/>
  <c r="CV27" i="74"/>
  <c r="CJ27" i="74" s="1"/>
  <c r="DJ27" i="74"/>
  <c r="S65" i="74"/>
  <c r="AZ65" i="74" s="1"/>
  <c r="AZ54" i="74"/>
  <c r="CH33" i="74"/>
  <c r="CT47" i="74"/>
  <c r="DW15" i="74"/>
  <c r="DW27" i="74" s="1"/>
  <c r="DW33" i="74" s="1"/>
  <c r="DW47" i="74" s="1"/>
  <c r="DW54" i="74" s="1"/>
  <c r="FK3" i="74"/>
  <c r="FK15" i="74" s="1"/>
  <c r="FK27" i="74" s="1"/>
  <c r="FK33" i="74" s="1"/>
  <c r="FK47" i="74" s="1"/>
  <c r="FK54" i="74" s="1"/>
  <c r="DH65" i="74"/>
  <c r="CT65" i="74"/>
  <c r="BL33" i="74"/>
  <c r="BX33" i="74" s="1"/>
  <c r="FX33" i="74"/>
  <c r="T54" i="74"/>
  <c r="BA47" i="74"/>
  <c r="CT54" i="74"/>
  <c r="DH54" i="74"/>
  <c r="DI54" i="74" l="1"/>
  <c r="CU54" i="74"/>
  <c r="CV33" i="74"/>
  <c r="DJ33" i="74"/>
  <c r="DJ47" i="74" s="1"/>
  <c r="T65" i="74"/>
  <c r="BA65" i="74" s="1"/>
  <c r="BA54" i="74"/>
  <c r="CU65" i="74"/>
  <c r="DI65" i="74"/>
  <c r="CU47" i="74"/>
  <c r="CI33" i="74"/>
  <c r="DJ54" i="74" l="1"/>
  <c r="CV54" i="74"/>
  <c r="CV65" i="74"/>
  <c r="DJ65" i="74"/>
  <c r="CV47" i="74"/>
  <c r="CJ33" i="74"/>
  <c r="A35" i="63" l="1"/>
  <c r="C35" i="63" s="1"/>
  <c r="A34" i="63"/>
  <c r="C34" i="63" s="1"/>
  <c r="B34" i="63" l="1"/>
  <c r="D34" i="63"/>
  <c r="G34" i="63" s="1"/>
  <c r="B35" i="63"/>
  <c r="F34" i="63"/>
  <c r="D35" i="63"/>
  <c r="G35" i="63" s="1"/>
  <c r="H34" i="63"/>
  <c r="F35" i="63"/>
  <c r="H35" i="63"/>
  <c r="E34" i="63"/>
  <c r="E35" i="63"/>
  <c r="B45" i="63"/>
  <c r="B44" i="63"/>
  <c r="B43" i="63"/>
  <c r="C20" i="71" l="1"/>
  <c r="C41" i="59"/>
  <c r="F27" i="71"/>
  <c r="B27" i="71"/>
  <c r="C1" i="71"/>
  <c r="C1" i="59"/>
  <c r="K8" i="30" l="1"/>
  <c r="N8" i="30"/>
  <c r="K5" i="94" l="1"/>
  <c r="G5" i="94"/>
  <c r="J5" i="94"/>
  <c r="F5" i="94"/>
  <c r="C5" i="94"/>
  <c r="I5" i="94"/>
  <c r="E5" i="94"/>
  <c r="L5" i="94"/>
  <c r="H5" i="94"/>
  <c r="D5" i="94"/>
  <c r="C14" i="46"/>
  <c r="D14" i="46"/>
  <c r="E14" i="46"/>
  <c r="F14" i="46"/>
  <c r="G14" i="46"/>
  <c r="H14" i="46"/>
  <c r="I14" i="46"/>
  <c r="J14" i="46"/>
  <c r="K14" i="46"/>
  <c r="L14" i="46"/>
  <c r="C16" i="46"/>
  <c r="D16" i="46"/>
  <c r="E16" i="46"/>
  <c r="F16" i="46"/>
  <c r="G16" i="46"/>
  <c r="H16" i="46"/>
  <c r="I16" i="46"/>
  <c r="J16" i="46"/>
  <c r="K16" i="46"/>
  <c r="L16" i="46"/>
  <c r="C17" i="46"/>
  <c r="D17" i="46"/>
  <c r="E17" i="46"/>
  <c r="F17" i="46"/>
  <c r="G17" i="46"/>
  <c r="H17" i="46"/>
  <c r="I17" i="46"/>
  <c r="J17" i="46"/>
  <c r="K17" i="46"/>
  <c r="L17" i="46"/>
  <c r="D13" i="46"/>
  <c r="E13" i="46"/>
  <c r="F13" i="46"/>
  <c r="G13" i="46"/>
  <c r="H13" i="46"/>
  <c r="I13" i="46"/>
  <c r="J13" i="46"/>
  <c r="K13" i="46"/>
  <c r="L13" i="46"/>
  <c r="C13" i="46"/>
  <c r="GL56" i="30"/>
  <c r="GK56" i="30"/>
  <c r="GJ56" i="30"/>
  <c r="GI56" i="30"/>
  <c r="GH56" i="30"/>
  <c r="GG56" i="30"/>
  <c r="GF56" i="30"/>
  <c r="GE56" i="30"/>
  <c r="GD56" i="30"/>
  <c r="GC56" i="30"/>
  <c r="FU56" i="30"/>
  <c r="FT56" i="30"/>
  <c r="FS56" i="30"/>
  <c r="FR56" i="30"/>
  <c r="FQ56" i="30"/>
  <c r="FP56" i="30"/>
  <c r="FO56" i="30"/>
  <c r="FN56" i="30"/>
  <c r="FM56" i="30"/>
  <c r="FL56" i="30"/>
  <c r="FE56" i="30"/>
  <c r="FD56" i="30"/>
  <c r="FC56" i="30"/>
  <c r="FB56" i="30"/>
  <c r="FA56" i="30"/>
  <c r="EZ56" i="30"/>
  <c r="EY56" i="30"/>
  <c r="EX56" i="30"/>
  <c r="EW56" i="30"/>
  <c r="EV56" i="30"/>
  <c r="CX56" i="30"/>
  <c r="DO56" i="30" s="1"/>
  <c r="EE56" i="30" s="1"/>
  <c r="EU56" i="30" s="1"/>
  <c r="FK56" i="30" s="1"/>
  <c r="GB56" i="30" s="1"/>
  <c r="BA56" i="30"/>
  <c r="DH56" i="30" s="1"/>
  <c r="DY56" i="30" s="1"/>
  <c r="AZ56" i="30"/>
  <c r="DG56" i="30" s="1"/>
  <c r="DX56" i="30" s="1"/>
  <c r="AY56" i="30"/>
  <c r="DF56" i="30" s="1"/>
  <c r="DW56" i="30" s="1"/>
  <c r="AX56" i="30"/>
  <c r="DE56" i="30" s="1"/>
  <c r="DV56" i="30" s="1"/>
  <c r="AW56" i="30"/>
  <c r="DD56" i="30" s="1"/>
  <c r="DU56" i="30" s="1"/>
  <c r="AV56" i="30"/>
  <c r="DC56" i="30" s="1"/>
  <c r="DT56" i="30" s="1"/>
  <c r="AU56" i="30"/>
  <c r="DB56" i="30" s="1"/>
  <c r="DS56" i="30" s="1"/>
  <c r="AT56" i="30"/>
  <c r="AS56" i="30"/>
  <c r="CZ56" i="30" s="1"/>
  <c r="DQ56" i="30" s="1"/>
  <c r="AR56" i="30"/>
  <c r="C56" i="30"/>
  <c r="C6" i="46"/>
  <c r="I6" i="46"/>
  <c r="J6" i="46"/>
  <c r="K6" i="46"/>
  <c r="BE56" i="30" l="1"/>
  <c r="FI56" i="30"/>
  <c r="GP56" i="30"/>
  <c r="FY56" i="30"/>
  <c r="CY56" i="30"/>
  <c r="EO56" i="30"/>
  <c r="D39" i="46"/>
  <c r="H39" i="46"/>
  <c r="I39" i="46"/>
  <c r="C39" i="46"/>
  <c r="J39" i="46"/>
  <c r="EG56" i="30"/>
  <c r="EI56" i="30"/>
  <c r="EJ56" i="30"/>
  <c r="EL56" i="30"/>
  <c r="EM56" i="30"/>
  <c r="EK56" i="30"/>
  <c r="EF56" i="30"/>
  <c r="EN56" i="30"/>
  <c r="M6" i="76"/>
  <c r="N6" i="76"/>
  <c r="DA56" i="30"/>
  <c r="EH56" i="30" s="1"/>
  <c r="C2" i="68"/>
  <c r="C2" i="66"/>
  <c r="C2" i="65"/>
  <c r="J53" i="32"/>
  <c r="K53" i="32" s="1"/>
  <c r="L53" i="32" s="1"/>
  <c r="M53" i="32" s="1"/>
  <c r="N53" i="32" s="1"/>
  <c r="O53" i="32" s="1"/>
  <c r="P53" i="32" s="1"/>
  <c r="Q53" i="32" s="1"/>
  <c r="R53" i="32" s="1"/>
  <c r="S53" i="32" s="1"/>
  <c r="T53" i="32" s="1"/>
  <c r="U53" i="32" s="1"/>
  <c r="I36" i="32"/>
  <c r="BB13" i="70"/>
  <c r="BA13" i="70"/>
  <c r="AZ13" i="70"/>
  <c r="AY13" i="70"/>
  <c r="AX13" i="70"/>
  <c r="AW13" i="70"/>
  <c r="AV13" i="70"/>
  <c r="AU13" i="70"/>
  <c r="AT13" i="70"/>
  <c r="AS13" i="70"/>
  <c r="F13" i="70"/>
  <c r="BB12" i="70"/>
  <c r="BA12" i="70"/>
  <c r="AZ12" i="70"/>
  <c r="AY12" i="70"/>
  <c r="AX12" i="70"/>
  <c r="AW12" i="70"/>
  <c r="AV12" i="70"/>
  <c r="AU12" i="70"/>
  <c r="AT12" i="70"/>
  <c r="AS12" i="70"/>
  <c r="F12" i="70"/>
  <c r="BB11" i="70"/>
  <c r="BA11" i="70"/>
  <c r="AZ11" i="70"/>
  <c r="AY11" i="70"/>
  <c r="AX11" i="70"/>
  <c r="AW11" i="70"/>
  <c r="AV11" i="70"/>
  <c r="AU11" i="70"/>
  <c r="AT11" i="70"/>
  <c r="AS11" i="70"/>
  <c r="F11" i="70"/>
  <c r="AS14" i="70"/>
  <c r="AT14" i="70"/>
  <c r="AU14" i="70"/>
  <c r="AV14" i="70"/>
  <c r="AW14" i="70"/>
  <c r="AX14" i="70"/>
  <c r="AY14" i="70"/>
  <c r="AZ14" i="70"/>
  <c r="BA14" i="70"/>
  <c r="BB14" i="70"/>
  <c r="BB10" i="70"/>
  <c r="BA10" i="70"/>
  <c r="AZ10" i="70"/>
  <c r="AY10" i="70"/>
  <c r="AX10" i="70"/>
  <c r="AW10" i="70"/>
  <c r="AV10" i="70"/>
  <c r="AU10" i="70"/>
  <c r="AT10" i="70"/>
  <c r="AS10" i="70"/>
  <c r="F10" i="70"/>
  <c r="B59" i="63"/>
  <c r="B58" i="63"/>
  <c r="B57" i="63"/>
  <c r="B25" i="63"/>
  <c r="B24" i="63"/>
  <c r="B23" i="63"/>
  <c r="B6" i="63"/>
  <c r="B5" i="63"/>
  <c r="B4" i="63"/>
  <c r="C1" i="66"/>
  <c r="C1" i="69"/>
  <c r="C1" i="65"/>
  <c r="F50" i="68"/>
  <c r="B50" i="68"/>
  <c r="C1" i="68"/>
  <c r="C2" i="59"/>
  <c r="C44" i="59"/>
  <c r="B2" i="52"/>
  <c r="E12" i="52"/>
  <c r="F12" i="52"/>
  <c r="G12" i="52"/>
  <c r="E8" i="52"/>
  <c r="F8" i="52"/>
  <c r="G8" i="52"/>
  <c r="EG58" i="30"/>
  <c r="EG63" i="30" s="1"/>
  <c r="EH58" i="30"/>
  <c r="EH63" i="30" s="1"/>
  <c r="EI58" i="30"/>
  <c r="EI63" i="30" s="1"/>
  <c r="EJ58" i="30"/>
  <c r="EJ63" i="30" s="1"/>
  <c r="EK58" i="30"/>
  <c r="EK63" i="30" s="1"/>
  <c r="EL58" i="30"/>
  <c r="EL63" i="30" s="1"/>
  <c r="EM58" i="30"/>
  <c r="EM63" i="30" s="1"/>
  <c r="EN58" i="30"/>
  <c r="EN63" i="30" s="1"/>
  <c r="EO58" i="30"/>
  <c r="EO63" i="30" s="1"/>
  <c r="EF58" i="30"/>
  <c r="FM58" i="30"/>
  <c r="FM63" i="30" s="1"/>
  <c r="FL58" i="30"/>
  <c r="EW58" i="30"/>
  <c r="EW63" i="30" s="1"/>
  <c r="EV58" i="30"/>
  <c r="B55" i="59"/>
  <c r="D1" i="30"/>
  <c r="C1" i="70"/>
  <c r="M17" i="73"/>
  <c r="M16" i="73"/>
  <c r="M14" i="73"/>
  <c r="M13" i="73"/>
  <c r="F55" i="59"/>
  <c r="E14" i="65"/>
  <c r="F14" i="65"/>
  <c r="G14" i="65"/>
  <c r="H14" i="65"/>
  <c r="I14" i="65"/>
  <c r="J14" i="65"/>
  <c r="K14" i="65"/>
  <c r="L14" i="65"/>
  <c r="M14" i="65"/>
  <c r="D14" i="65"/>
  <c r="C12" i="71"/>
  <c r="L12" i="71"/>
  <c r="K12" i="71"/>
  <c r="J12" i="71"/>
  <c r="I12" i="71"/>
  <c r="H12" i="71"/>
  <c r="G12" i="71"/>
  <c r="F12" i="71"/>
  <c r="E12" i="71"/>
  <c r="D12" i="71"/>
  <c r="B5" i="71"/>
  <c r="I22" i="70"/>
  <c r="I20" i="70"/>
  <c r="I19" i="70"/>
  <c r="F14" i="70"/>
  <c r="C5" i="70"/>
  <c r="C4" i="70"/>
  <c r="BB20" i="70"/>
  <c r="BA20" i="70"/>
  <c r="AZ20" i="70"/>
  <c r="AY20" i="70"/>
  <c r="AX20" i="70"/>
  <c r="AW20" i="70"/>
  <c r="AV20" i="70"/>
  <c r="AU20" i="70"/>
  <c r="AT20" i="70"/>
  <c r="AS20" i="70"/>
  <c r="C10" i="69"/>
  <c r="B36" i="68"/>
  <c r="C24" i="68"/>
  <c r="C23" i="68"/>
  <c r="C11" i="68"/>
  <c r="F22" i="64"/>
  <c r="F33" i="64" s="1"/>
  <c r="O23" i="64"/>
  <c r="N23" i="64"/>
  <c r="M23" i="64"/>
  <c r="L23" i="64"/>
  <c r="K23" i="64"/>
  <c r="O22" i="64"/>
  <c r="O33" i="64" s="1"/>
  <c r="N22" i="64"/>
  <c r="N33" i="64" s="1"/>
  <c r="M22" i="64"/>
  <c r="M33" i="64" s="1"/>
  <c r="L22" i="64"/>
  <c r="L33" i="64" s="1"/>
  <c r="K22" i="64"/>
  <c r="K33" i="64" s="1"/>
  <c r="BB14" i="64"/>
  <c r="BA14" i="64"/>
  <c r="AZ14" i="64"/>
  <c r="AY14" i="64"/>
  <c r="AX14" i="64"/>
  <c r="AW14" i="64"/>
  <c r="AV14" i="64"/>
  <c r="AU14" i="64"/>
  <c r="AT14" i="64"/>
  <c r="AS14" i="64"/>
  <c r="S14" i="64"/>
  <c r="BB13" i="64"/>
  <c r="BA13" i="64"/>
  <c r="AZ13" i="64"/>
  <c r="AY13" i="64"/>
  <c r="AX13" i="64"/>
  <c r="AW13" i="64"/>
  <c r="AV13" i="64"/>
  <c r="AU13" i="64"/>
  <c r="AT13" i="64"/>
  <c r="AS13" i="64"/>
  <c r="S13" i="64"/>
  <c r="P6" i="64"/>
  <c r="F17" i="64"/>
  <c r="F20" i="64" s="1"/>
  <c r="AS10" i="64"/>
  <c r="M7" i="46"/>
  <c r="C10" i="66"/>
  <c r="C11" i="65"/>
  <c r="M31" i="59"/>
  <c r="L31" i="59"/>
  <c r="K31" i="59"/>
  <c r="J31" i="59"/>
  <c r="I31" i="59"/>
  <c r="H31" i="59"/>
  <c r="G31" i="59"/>
  <c r="F31" i="59"/>
  <c r="E31" i="59"/>
  <c r="D31" i="59"/>
  <c r="AR68" i="30"/>
  <c r="AS68" i="30"/>
  <c r="CZ68" i="30" s="1"/>
  <c r="DQ68" i="30" s="1"/>
  <c r="AT68" i="30"/>
  <c r="DA68" i="30" s="1"/>
  <c r="DR68" i="30" s="1"/>
  <c r="AU68" i="30"/>
  <c r="DB68" i="30" s="1"/>
  <c r="DS68" i="30" s="1"/>
  <c r="AV68" i="30"/>
  <c r="DC68" i="30" s="1"/>
  <c r="DT68" i="30" s="1"/>
  <c r="AW68" i="30"/>
  <c r="DD68" i="30" s="1"/>
  <c r="DU68" i="30" s="1"/>
  <c r="AX68" i="30"/>
  <c r="DE68" i="30" s="1"/>
  <c r="DV68" i="30" s="1"/>
  <c r="AY68" i="30"/>
  <c r="DF68" i="30" s="1"/>
  <c r="DW68" i="30" s="1"/>
  <c r="AZ68" i="30"/>
  <c r="DG68" i="30" s="1"/>
  <c r="DX68" i="30" s="1"/>
  <c r="BA68" i="30"/>
  <c r="DH68" i="30" s="1"/>
  <c r="DY68" i="30" s="1"/>
  <c r="CX68" i="30"/>
  <c r="DO68" i="30" s="1"/>
  <c r="CX64" i="30"/>
  <c r="M15" i="59"/>
  <c r="L15" i="59"/>
  <c r="K15" i="59"/>
  <c r="J15" i="59"/>
  <c r="I15" i="59"/>
  <c r="H15" i="59"/>
  <c r="G15" i="59"/>
  <c r="F15" i="59"/>
  <c r="E15" i="59"/>
  <c r="D15" i="59"/>
  <c r="T69" i="30"/>
  <c r="DH73" i="30" s="1"/>
  <c r="S69" i="30"/>
  <c r="DG73" i="30" s="1"/>
  <c r="R69" i="30"/>
  <c r="DF73" i="30" s="1"/>
  <c r="Q69" i="30"/>
  <c r="DE73" i="30" s="1"/>
  <c r="P69" i="30"/>
  <c r="DD73" i="30" s="1"/>
  <c r="O69" i="30"/>
  <c r="DC73" i="30" s="1"/>
  <c r="N69" i="30"/>
  <c r="DB73" i="30" s="1"/>
  <c r="M69" i="30"/>
  <c r="DA73" i="30" s="1"/>
  <c r="L69" i="30"/>
  <c r="CZ73" i="30" s="1"/>
  <c r="CY73" i="30"/>
  <c r="C11" i="59"/>
  <c r="D33" i="30"/>
  <c r="D32" i="30"/>
  <c r="C40" i="30"/>
  <c r="C39" i="30"/>
  <c r="FJ72" i="30"/>
  <c r="ET72" i="30"/>
  <c r="ED72" i="30"/>
  <c r="FU69" i="30"/>
  <c r="FT69" i="30"/>
  <c r="FS69" i="30"/>
  <c r="FR69" i="30"/>
  <c r="FQ69" i="30"/>
  <c r="FP69" i="30"/>
  <c r="FO69" i="30"/>
  <c r="FN69" i="30"/>
  <c r="FM69" i="30"/>
  <c r="FL69" i="30"/>
  <c r="FE69" i="30"/>
  <c r="FD69" i="30"/>
  <c r="FC69" i="30"/>
  <c r="FB69" i="30"/>
  <c r="FA69" i="30"/>
  <c r="EZ69" i="30"/>
  <c r="EY69" i="30"/>
  <c r="EX69" i="30"/>
  <c r="EW69" i="30"/>
  <c r="EV69" i="30"/>
  <c r="EO69" i="30"/>
  <c r="EN69" i="30"/>
  <c r="EM69" i="30"/>
  <c r="EL69" i="30"/>
  <c r="EK69" i="30"/>
  <c r="EJ69" i="30"/>
  <c r="EI69" i="30"/>
  <c r="EH69" i="30"/>
  <c r="EG69" i="30"/>
  <c r="EF69" i="30"/>
  <c r="DY69" i="30"/>
  <c r="DX69" i="30"/>
  <c r="DW69" i="30"/>
  <c r="DV69" i="30"/>
  <c r="DU69" i="30"/>
  <c r="DT69" i="30"/>
  <c r="DS69" i="30"/>
  <c r="DR69" i="30"/>
  <c r="DQ69" i="30"/>
  <c r="DP69" i="30"/>
  <c r="CX69" i="30"/>
  <c r="DO69" i="30" s="1"/>
  <c r="EE69" i="30" s="1"/>
  <c r="EU69" i="30" s="1"/>
  <c r="FK69" i="30" s="1"/>
  <c r="GB69" i="30" s="1"/>
  <c r="GL67" i="30"/>
  <c r="GK67" i="30"/>
  <c r="GJ67" i="30"/>
  <c r="GI67" i="30"/>
  <c r="GH67" i="30"/>
  <c r="GG67" i="30"/>
  <c r="GF67" i="30"/>
  <c r="GE67" i="30"/>
  <c r="GD67" i="30"/>
  <c r="GC67" i="30"/>
  <c r="FU67" i="30"/>
  <c r="FT67" i="30"/>
  <c r="FS67" i="30"/>
  <c r="FR67" i="30"/>
  <c r="FQ67" i="30"/>
  <c r="FP67" i="30"/>
  <c r="FO67" i="30"/>
  <c r="FN67" i="30"/>
  <c r="FM67" i="30"/>
  <c r="FL67" i="30"/>
  <c r="FE67" i="30"/>
  <c r="FD67" i="30"/>
  <c r="FC67" i="30"/>
  <c r="FB67" i="30"/>
  <c r="FA67" i="30"/>
  <c r="EZ67" i="30"/>
  <c r="EY67" i="30"/>
  <c r="EX67" i="30"/>
  <c r="EW67" i="30"/>
  <c r="EV67" i="30"/>
  <c r="EO67" i="30"/>
  <c r="EN67" i="30"/>
  <c r="EM67" i="30"/>
  <c r="EL67" i="30"/>
  <c r="EK67" i="30"/>
  <c r="EJ67" i="30"/>
  <c r="EI67" i="30"/>
  <c r="EH67" i="30"/>
  <c r="EG67" i="30"/>
  <c r="EF67" i="30"/>
  <c r="DY67" i="30"/>
  <c r="CX67" i="30"/>
  <c r="DO67" i="30" s="1"/>
  <c r="EE67" i="30" s="1"/>
  <c r="EU67" i="30" s="1"/>
  <c r="FK67" i="30" s="1"/>
  <c r="GB67" i="30" s="1"/>
  <c r="BA67" i="30"/>
  <c r="DH67" i="30" s="1"/>
  <c r="AZ67" i="30"/>
  <c r="AY67" i="30"/>
  <c r="DF67" i="30" s="1"/>
  <c r="DW67" i="30" s="1"/>
  <c r="AX67" i="30"/>
  <c r="DE67" i="30" s="1"/>
  <c r="DV67" i="30" s="1"/>
  <c r="AW67" i="30"/>
  <c r="DD67" i="30" s="1"/>
  <c r="DU67" i="30" s="1"/>
  <c r="AV67" i="30"/>
  <c r="DC67" i="30" s="1"/>
  <c r="DT67" i="30" s="1"/>
  <c r="AU67" i="30"/>
  <c r="DB67" i="30" s="1"/>
  <c r="DS67" i="30" s="1"/>
  <c r="AT67" i="30"/>
  <c r="DA67" i="30" s="1"/>
  <c r="DR67" i="30" s="1"/>
  <c r="AS67" i="30"/>
  <c r="CZ67" i="30" s="1"/>
  <c r="DQ67" i="30" s="1"/>
  <c r="AR67" i="30"/>
  <c r="GL66" i="30"/>
  <c r="GK66" i="30"/>
  <c r="GJ66" i="30"/>
  <c r="GI66" i="30"/>
  <c r="GH66" i="30"/>
  <c r="GG66" i="30"/>
  <c r="GF66" i="30"/>
  <c r="GE66" i="30"/>
  <c r="GD66" i="30"/>
  <c r="GC66" i="30"/>
  <c r="FU66" i="30"/>
  <c r="FT66" i="30"/>
  <c r="FS66" i="30"/>
  <c r="FR66" i="30"/>
  <c r="FQ66" i="30"/>
  <c r="FP66" i="30"/>
  <c r="FO66" i="30"/>
  <c r="FN66" i="30"/>
  <c r="FM66" i="30"/>
  <c r="FL66" i="30"/>
  <c r="EZ66" i="30"/>
  <c r="EO66" i="30"/>
  <c r="EN66" i="30"/>
  <c r="EM66" i="30"/>
  <c r="EL66" i="30"/>
  <c r="EK66" i="30"/>
  <c r="EJ66" i="30"/>
  <c r="EI66" i="30"/>
  <c r="EH66" i="30"/>
  <c r="EG66" i="30"/>
  <c r="EF66" i="30"/>
  <c r="DY66" i="30"/>
  <c r="DX66" i="30"/>
  <c r="DW66" i="30"/>
  <c r="DV66" i="30"/>
  <c r="DU66" i="30"/>
  <c r="DT66" i="30"/>
  <c r="DS66" i="30"/>
  <c r="DR66" i="30"/>
  <c r="DQ66" i="30"/>
  <c r="DP66" i="30"/>
  <c r="CX66" i="30"/>
  <c r="DO66" i="30" s="1"/>
  <c r="EE66" i="30" s="1"/>
  <c r="EU66" i="30" s="1"/>
  <c r="FK66" i="30" s="1"/>
  <c r="GB66" i="30" s="1"/>
  <c r="BA66" i="30"/>
  <c r="DH66" i="30" s="1"/>
  <c r="FE66" i="30" s="1"/>
  <c r="AZ66" i="30"/>
  <c r="DG66" i="30" s="1"/>
  <c r="FD66" i="30" s="1"/>
  <c r="AY66" i="30"/>
  <c r="DF66" i="30" s="1"/>
  <c r="FC66" i="30" s="1"/>
  <c r="AX66" i="30"/>
  <c r="AW66" i="30"/>
  <c r="AV66" i="30"/>
  <c r="DC66" i="30" s="1"/>
  <c r="AU66" i="30"/>
  <c r="DB66" i="30" s="1"/>
  <c r="EY66" i="30" s="1"/>
  <c r="AT66" i="30"/>
  <c r="DA66" i="30" s="1"/>
  <c r="EX66" i="30" s="1"/>
  <c r="AS66" i="30"/>
  <c r="CZ66" i="30" s="1"/>
  <c r="EW66" i="30" s="1"/>
  <c r="AR66" i="30"/>
  <c r="GL65" i="30"/>
  <c r="GK65" i="30"/>
  <c r="GJ65" i="30"/>
  <c r="GI65" i="30"/>
  <c r="GH65" i="30"/>
  <c r="GG65" i="30"/>
  <c r="GF65" i="30"/>
  <c r="GE65" i="30"/>
  <c r="GD65" i="30"/>
  <c r="GC65" i="30"/>
  <c r="FU65" i="30"/>
  <c r="FT65" i="30"/>
  <c r="FS65" i="30"/>
  <c r="FR65" i="30"/>
  <c r="FQ65" i="30"/>
  <c r="FP65" i="30"/>
  <c r="FO65" i="30"/>
  <c r="FN65" i="30"/>
  <c r="FM65" i="30"/>
  <c r="FL65" i="30"/>
  <c r="FC65" i="30"/>
  <c r="FB65" i="30"/>
  <c r="FA65" i="30"/>
  <c r="EO65" i="30"/>
  <c r="EN65" i="30"/>
  <c r="EM65" i="30"/>
  <c r="EL65" i="30"/>
  <c r="EK65" i="30"/>
  <c r="EJ65" i="30"/>
  <c r="EI65" i="30"/>
  <c r="EH65" i="30"/>
  <c r="EG65" i="30"/>
  <c r="EF65" i="30"/>
  <c r="DY65" i="30"/>
  <c r="DX65" i="30"/>
  <c r="DW65" i="30"/>
  <c r="DV65" i="30"/>
  <c r="DU65" i="30"/>
  <c r="DT65" i="30"/>
  <c r="DS65" i="30"/>
  <c r="DR65" i="30"/>
  <c r="DQ65" i="30"/>
  <c r="DP65" i="30"/>
  <c r="CX65" i="30"/>
  <c r="DO65" i="30" s="1"/>
  <c r="EE65" i="30" s="1"/>
  <c r="EU65" i="30" s="1"/>
  <c r="FK65" i="30" s="1"/>
  <c r="GB65" i="30" s="1"/>
  <c r="BA65" i="30"/>
  <c r="DH65" i="30" s="1"/>
  <c r="FE65" i="30" s="1"/>
  <c r="AZ65" i="30"/>
  <c r="AY65" i="30"/>
  <c r="DF65" i="30" s="1"/>
  <c r="AX65" i="30"/>
  <c r="DE65" i="30" s="1"/>
  <c r="AW65" i="30"/>
  <c r="DD65" i="30" s="1"/>
  <c r="AV65" i="30"/>
  <c r="DC65" i="30" s="1"/>
  <c r="EZ65" i="30" s="1"/>
  <c r="AU65" i="30"/>
  <c r="DB65" i="30" s="1"/>
  <c r="EY65" i="30" s="1"/>
  <c r="AT65" i="30"/>
  <c r="AS65" i="30"/>
  <c r="CZ65" i="30" s="1"/>
  <c r="EW65" i="30" s="1"/>
  <c r="AR65" i="30"/>
  <c r="EE64" i="30"/>
  <c r="EU64" i="30" s="1"/>
  <c r="FK64" i="30" s="1"/>
  <c r="GB64" i="30" s="1"/>
  <c r="BA64" i="30"/>
  <c r="DH64" i="30" s="1"/>
  <c r="AZ64" i="30"/>
  <c r="DG64" i="30" s="1"/>
  <c r="AY64" i="30"/>
  <c r="DF64" i="30" s="1"/>
  <c r="AX64" i="30"/>
  <c r="DE64" i="30" s="1"/>
  <c r="AW64" i="30"/>
  <c r="DD64" i="30" s="1"/>
  <c r="AV64" i="30"/>
  <c r="DC64" i="30" s="1"/>
  <c r="AU64" i="30"/>
  <c r="AT64" i="30"/>
  <c r="DA64" i="30" s="1"/>
  <c r="AS64" i="30"/>
  <c r="CZ64" i="30" s="1"/>
  <c r="AR64" i="30"/>
  <c r="EE63" i="30"/>
  <c r="EU63" i="30" s="1"/>
  <c r="FK63" i="30" s="1"/>
  <c r="GB63" i="30" s="1"/>
  <c r="EE62" i="30"/>
  <c r="EU62" i="30" s="1"/>
  <c r="FK62" i="30" s="1"/>
  <c r="GB62" i="30" s="1"/>
  <c r="FU61" i="30"/>
  <c r="FT61" i="30"/>
  <c r="FS61" i="30"/>
  <c r="FR61" i="30"/>
  <c r="FQ61" i="30"/>
  <c r="FP61" i="30"/>
  <c r="FO61" i="30"/>
  <c r="FN61" i="30"/>
  <c r="FM61" i="30"/>
  <c r="FL61" i="30"/>
  <c r="FE61" i="30"/>
  <c r="FD61" i="30"/>
  <c r="FC61" i="30"/>
  <c r="FB61" i="30"/>
  <c r="FA61" i="30"/>
  <c r="EZ61" i="30"/>
  <c r="EY61" i="30"/>
  <c r="EX61" i="30"/>
  <c r="EW61" i="30"/>
  <c r="EV61" i="30"/>
  <c r="EO61" i="30"/>
  <c r="EN61" i="30"/>
  <c r="EM61" i="30"/>
  <c r="EL61" i="30"/>
  <c r="EK61" i="30"/>
  <c r="EJ61" i="30"/>
  <c r="EI61" i="30"/>
  <c r="EH61" i="30"/>
  <c r="EG61" i="30"/>
  <c r="EF61" i="30"/>
  <c r="DY61" i="30"/>
  <c r="DX61" i="30"/>
  <c r="DW61" i="30"/>
  <c r="DV61" i="30"/>
  <c r="DU61" i="30"/>
  <c r="DT61" i="30"/>
  <c r="DS61" i="30"/>
  <c r="DR61" i="30"/>
  <c r="DQ61" i="30"/>
  <c r="DP61" i="30"/>
  <c r="CX61" i="30"/>
  <c r="DO61" i="30" s="1"/>
  <c r="EE61" i="30" s="1"/>
  <c r="EU61" i="30" s="1"/>
  <c r="FK61" i="30" s="1"/>
  <c r="GB61" i="30" s="1"/>
  <c r="FU60" i="30"/>
  <c r="FT60" i="30"/>
  <c r="FS60" i="30"/>
  <c r="FR60" i="30"/>
  <c r="FQ60" i="30"/>
  <c r="FP60" i="30"/>
  <c r="FO60" i="30"/>
  <c r="FN60" i="30"/>
  <c r="FM60" i="30"/>
  <c r="FL60" i="30"/>
  <c r="FE60" i="30"/>
  <c r="FD60" i="30"/>
  <c r="FC60" i="30"/>
  <c r="FB60" i="30"/>
  <c r="FA60" i="30"/>
  <c r="EZ60" i="30"/>
  <c r="EY60" i="30"/>
  <c r="EX60" i="30"/>
  <c r="EW60" i="30"/>
  <c r="EV60" i="30"/>
  <c r="EO60" i="30"/>
  <c r="EN60" i="30"/>
  <c r="EM60" i="30"/>
  <c r="EL60" i="30"/>
  <c r="EK60" i="30"/>
  <c r="EJ60" i="30"/>
  <c r="EI60" i="30"/>
  <c r="EH60" i="30"/>
  <c r="EG60" i="30"/>
  <c r="EF60" i="30"/>
  <c r="DY60" i="30"/>
  <c r="DX60" i="30"/>
  <c r="DW60" i="30"/>
  <c r="DV60" i="30"/>
  <c r="DU60" i="30"/>
  <c r="DT60" i="30"/>
  <c r="DS60" i="30"/>
  <c r="DR60" i="30"/>
  <c r="DQ60" i="30"/>
  <c r="DP60" i="30"/>
  <c r="CX60" i="30"/>
  <c r="DO60" i="30" s="1"/>
  <c r="EE60" i="30" s="1"/>
  <c r="EU60" i="30" s="1"/>
  <c r="FK60" i="30" s="1"/>
  <c r="GB60" i="30" s="1"/>
  <c r="BA60" i="30"/>
  <c r="GL60" i="30" s="1"/>
  <c r="AZ60" i="30"/>
  <c r="GK60" i="30" s="1"/>
  <c r="AY60" i="30"/>
  <c r="GJ60" i="30" s="1"/>
  <c r="AX60" i="30"/>
  <c r="GI60" i="30" s="1"/>
  <c r="AW60" i="30"/>
  <c r="GH60" i="30" s="1"/>
  <c r="AV60" i="30"/>
  <c r="GG60" i="30" s="1"/>
  <c r="AU60" i="30"/>
  <c r="GF60" i="30" s="1"/>
  <c r="AT60" i="30"/>
  <c r="GE60" i="30" s="1"/>
  <c r="AS60" i="30"/>
  <c r="GD60" i="30" s="1"/>
  <c r="AR60" i="30"/>
  <c r="GL58" i="30"/>
  <c r="GL63" i="30" s="1"/>
  <c r="GK58" i="30"/>
  <c r="GK63" i="30" s="1"/>
  <c r="GJ58" i="30"/>
  <c r="GJ63" i="30" s="1"/>
  <c r="GI58" i="30"/>
  <c r="GI63" i="30" s="1"/>
  <c r="GH58" i="30"/>
  <c r="GH63" i="30" s="1"/>
  <c r="GG58" i="30"/>
  <c r="GG63" i="30" s="1"/>
  <c r="GF58" i="30"/>
  <c r="GF63" i="30" s="1"/>
  <c r="GE58" i="30"/>
  <c r="GE63" i="30" s="1"/>
  <c r="GD58" i="30"/>
  <c r="GD63" i="30" s="1"/>
  <c r="GC58" i="30"/>
  <c r="CX58" i="30"/>
  <c r="DO58" i="30" s="1"/>
  <c r="EE58" i="30" s="1"/>
  <c r="EU58" i="30" s="1"/>
  <c r="FK58" i="30" s="1"/>
  <c r="GB58" i="30" s="1"/>
  <c r="FU57" i="30"/>
  <c r="FT57" i="30"/>
  <c r="FS57" i="30"/>
  <c r="FR57" i="30"/>
  <c r="FQ57" i="30"/>
  <c r="FP57" i="30"/>
  <c r="FO57" i="30"/>
  <c r="FN57" i="30"/>
  <c r="FM57" i="30"/>
  <c r="FL57" i="30"/>
  <c r="FE57" i="30"/>
  <c r="FD57" i="30"/>
  <c r="FC57" i="30"/>
  <c r="FB57" i="30"/>
  <c r="FA57" i="30"/>
  <c r="EZ57" i="30"/>
  <c r="EY57" i="30"/>
  <c r="EX57" i="30"/>
  <c r="EW57" i="30"/>
  <c r="EV57" i="30"/>
  <c r="EO57" i="30"/>
  <c r="EN57" i="30"/>
  <c r="EM57" i="30"/>
  <c r="EL57" i="30"/>
  <c r="EK57" i="30"/>
  <c r="EJ57" i="30"/>
  <c r="EI57" i="30"/>
  <c r="EH57" i="30"/>
  <c r="EG57" i="30"/>
  <c r="EF57" i="30"/>
  <c r="DY57" i="30"/>
  <c r="DX57" i="30"/>
  <c r="DW57" i="30"/>
  <c r="DV57" i="30"/>
  <c r="DU57" i="30"/>
  <c r="DT57" i="30"/>
  <c r="DS57" i="30"/>
  <c r="DR57" i="30"/>
  <c r="DQ57" i="30"/>
  <c r="DP57" i="30"/>
  <c r="DH57" i="30"/>
  <c r="DG57" i="30"/>
  <c r="DF57" i="30"/>
  <c r="DE57" i="30"/>
  <c r="DD57" i="30"/>
  <c r="DC57" i="30"/>
  <c r="DB57" i="30"/>
  <c r="DA57" i="30"/>
  <c r="CZ57" i="30"/>
  <c r="CY57" i="30"/>
  <c r="CX57" i="30"/>
  <c r="DO57" i="30" s="1"/>
  <c r="EE57" i="30" s="1"/>
  <c r="EU57" i="30" s="1"/>
  <c r="FK57" i="30" s="1"/>
  <c r="GB57" i="30" s="1"/>
  <c r="FU40" i="30"/>
  <c r="FM40" i="30"/>
  <c r="FE40" i="30"/>
  <c r="FD40" i="30"/>
  <c r="FC40" i="30"/>
  <c r="FB40" i="30"/>
  <c r="FA40" i="30"/>
  <c r="EZ40" i="30"/>
  <c r="EY40" i="30"/>
  <c r="EX40" i="30"/>
  <c r="EW40" i="30"/>
  <c r="EV40" i="30"/>
  <c r="CX40" i="30"/>
  <c r="DO40" i="30" s="1"/>
  <c r="EE40" i="30" s="1"/>
  <c r="EU40" i="30" s="1"/>
  <c r="FK40" i="30" s="1"/>
  <c r="GB40" i="30" s="1"/>
  <c r="BA40" i="30"/>
  <c r="DH40" i="30" s="1"/>
  <c r="DY40" i="30" s="1"/>
  <c r="GL40" i="30"/>
  <c r="AZ40" i="30"/>
  <c r="DG40" i="30" s="1"/>
  <c r="DX40" i="30" s="1"/>
  <c r="GK40" i="30"/>
  <c r="AY40" i="30"/>
  <c r="DF40" i="30" s="1"/>
  <c r="DW40" i="30" s="1"/>
  <c r="GJ40" i="30"/>
  <c r="AX40" i="30"/>
  <c r="DE40" i="30" s="1"/>
  <c r="DV40" i="30" s="1"/>
  <c r="GI40" i="30"/>
  <c r="AW40" i="30"/>
  <c r="DD40" i="30" s="1"/>
  <c r="EK40" i="30" s="1"/>
  <c r="GH40" i="30"/>
  <c r="AV40" i="30"/>
  <c r="DC40" i="30" s="1"/>
  <c r="DT40" i="30" s="1"/>
  <c r="GG40" i="30"/>
  <c r="AU40" i="30"/>
  <c r="DB40" i="30" s="1"/>
  <c r="EI40" i="30" s="1"/>
  <c r="GF40" i="30"/>
  <c r="AT40" i="30"/>
  <c r="DA40" i="30" s="1"/>
  <c r="DR40" i="30" s="1"/>
  <c r="GE40" i="30"/>
  <c r="AS40" i="30"/>
  <c r="CZ40" i="30" s="1"/>
  <c r="EG40" i="30" s="1"/>
  <c r="GD40" i="30"/>
  <c r="AR40" i="30"/>
  <c r="GC40" i="30"/>
  <c r="GL39" i="30"/>
  <c r="GK39" i="30"/>
  <c r="GJ39" i="30"/>
  <c r="GI39" i="30"/>
  <c r="GH39" i="30"/>
  <c r="GG39" i="30"/>
  <c r="GF39" i="30"/>
  <c r="GE39" i="30"/>
  <c r="GD39" i="30"/>
  <c r="GC39" i="30"/>
  <c r="FE39" i="30"/>
  <c r="FD39" i="30"/>
  <c r="FC39" i="30"/>
  <c r="FB39" i="30"/>
  <c r="FA39" i="30"/>
  <c r="EZ39" i="30"/>
  <c r="EY39" i="30"/>
  <c r="EX39" i="30"/>
  <c r="EW39" i="30"/>
  <c r="EV39" i="30"/>
  <c r="CX39" i="30"/>
  <c r="DO39" i="30" s="1"/>
  <c r="EE39" i="30" s="1"/>
  <c r="BA39" i="30"/>
  <c r="DH39" i="30" s="1"/>
  <c r="DY39" i="30" s="1"/>
  <c r="AZ39" i="30"/>
  <c r="DG39" i="30" s="1"/>
  <c r="DX39" i="30" s="1"/>
  <c r="AY39" i="30"/>
  <c r="DF39" i="30" s="1"/>
  <c r="DW39" i="30" s="1"/>
  <c r="AX39" i="30"/>
  <c r="AW39" i="30"/>
  <c r="DD39" i="30" s="1"/>
  <c r="DU39" i="30" s="1"/>
  <c r="AV39" i="30"/>
  <c r="DC39" i="30" s="1"/>
  <c r="DT39" i="30" s="1"/>
  <c r="AU39" i="30"/>
  <c r="DB39" i="30" s="1"/>
  <c r="DS39" i="30" s="1"/>
  <c r="AT39" i="30"/>
  <c r="DA39" i="30" s="1"/>
  <c r="DR39" i="30" s="1"/>
  <c r="AS39" i="30"/>
  <c r="CZ39" i="30" s="1"/>
  <c r="EG39" i="30" s="1"/>
  <c r="AR39" i="30"/>
  <c r="EE38" i="30"/>
  <c r="EU38" i="30" s="1"/>
  <c r="FK38" i="30" s="1"/>
  <c r="GB38" i="30" s="1"/>
  <c r="BA38" i="30"/>
  <c r="AZ38" i="30"/>
  <c r="AY38" i="30"/>
  <c r="AX38" i="30"/>
  <c r="AW38" i="30"/>
  <c r="AV38" i="30"/>
  <c r="AU38" i="30"/>
  <c r="AT38" i="30"/>
  <c r="AS38" i="30"/>
  <c r="AR38" i="30"/>
  <c r="EE37" i="30"/>
  <c r="EU37" i="30" s="1"/>
  <c r="FK37" i="30" s="1"/>
  <c r="GB37" i="30" s="1"/>
  <c r="EE36" i="30"/>
  <c r="EU36" i="30" s="1"/>
  <c r="FK36" i="30" s="1"/>
  <c r="GB36" i="30" s="1"/>
  <c r="GL35" i="30"/>
  <c r="GK35" i="30"/>
  <c r="GJ35" i="30"/>
  <c r="GI35" i="30"/>
  <c r="GH35" i="30"/>
  <c r="GG35" i="30"/>
  <c r="GF35" i="30"/>
  <c r="GE35" i="30"/>
  <c r="GD35" i="30"/>
  <c r="GC35" i="30"/>
  <c r="EE35" i="30"/>
  <c r="EU35" i="30" s="1"/>
  <c r="FK35" i="30" s="1"/>
  <c r="GB35" i="30" s="1"/>
  <c r="T35" i="30"/>
  <c r="S35" i="30"/>
  <c r="R35" i="30"/>
  <c r="Q35" i="30"/>
  <c r="P35" i="30"/>
  <c r="O35" i="30"/>
  <c r="N35" i="30"/>
  <c r="M35" i="30"/>
  <c r="L35" i="30"/>
  <c r="K35" i="30"/>
  <c r="FU33" i="30"/>
  <c r="FT33" i="30"/>
  <c r="FS33" i="30"/>
  <c r="FR33" i="30"/>
  <c r="FQ33" i="30"/>
  <c r="FP33" i="30"/>
  <c r="FO33" i="30"/>
  <c r="FN33" i="30"/>
  <c r="FM33" i="30"/>
  <c r="FL33" i="30"/>
  <c r="FE33" i="30"/>
  <c r="FD33" i="30"/>
  <c r="FC33" i="30"/>
  <c r="FB33" i="30"/>
  <c r="FA33" i="30"/>
  <c r="EZ33" i="30"/>
  <c r="EY33" i="30"/>
  <c r="EX33" i="30"/>
  <c r="EW33" i="30"/>
  <c r="EV33" i="30"/>
  <c r="EO33" i="30"/>
  <c r="EN33" i="30"/>
  <c r="EM33" i="30"/>
  <c r="EL33" i="30"/>
  <c r="EK33" i="30"/>
  <c r="EJ33" i="30"/>
  <c r="EI33" i="30"/>
  <c r="EH33" i="30"/>
  <c r="EG33" i="30"/>
  <c r="EF33" i="30"/>
  <c r="CX33" i="30"/>
  <c r="DO33" i="30" s="1"/>
  <c r="DU33" i="30"/>
  <c r="FU32" i="30"/>
  <c r="FT32" i="30"/>
  <c r="FS32" i="30"/>
  <c r="FR32" i="30"/>
  <c r="FQ32" i="30"/>
  <c r="FP32" i="30"/>
  <c r="FO32" i="30"/>
  <c r="FN32" i="30"/>
  <c r="FM32" i="30"/>
  <c r="FL32" i="30"/>
  <c r="FE32" i="30"/>
  <c r="FD32" i="30"/>
  <c r="FC32" i="30"/>
  <c r="FB32" i="30"/>
  <c r="FA32" i="30"/>
  <c r="EZ32" i="30"/>
  <c r="EY32" i="30"/>
  <c r="EX32" i="30"/>
  <c r="EW32" i="30"/>
  <c r="EV32" i="30"/>
  <c r="EO32" i="30"/>
  <c r="EN32" i="30"/>
  <c r="EM32" i="30"/>
  <c r="EL32" i="30"/>
  <c r="EK32" i="30"/>
  <c r="EJ32" i="30"/>
  <c r="EI32" i="30"/>
  <c r="EH32" i="30"/>
  <c r="EG32" i="30"/>
  <c r="EF32" i="30"/>
  <c r="CX32" i="30"/>
  <c r="DO32" i="30" s="1"/>
  <c r="EE31" i="30"/>
  <c r="EU31" i="30" s="1"/>
  <c r="FK31" i="30" s="1"/>
  <c r="GB31" i="30" s="1"/>
  <c r="EE30" i="30"/>
  <c r="EU30" i="30" s="1"/>
  <c r="FK30" i="30" s="1"/>
  <c r="GB30" i="30" s="1"/>
  <c r="EE29" i="30"/>
  <c r="EU29" i="30" s="1"/>
  <c r="FK29" i="30" s="1"/>
  <c r="GB29" i="30" s="1"/>
  <c r="GL27" i="30"/>
  <c r="GK27" i="30"/>
  <c r="GJ27" i="30"/>
  <c r="GI27" i="30"/>
  <c r="GH27" i="30"/>
  <c r="GG27" i="30"/>
  <c r="GF27" i="30"/>
  <c r="GE27" i="30"/>
  <c r="GD27" i="30"/>
  <c r="GC27" i="30"/>
  <c r="EE27" i="30"/>
  <c r="EU27" i="30" s="1"/>
  <c r="FK27" i="30" s="1"/>
  <c r="GB27" i="30" s="1"/>
  <c r="T27" i="30"/>
  <c r="S27" i="30"/>
  <c r="R27" i="30"/>
  <c r="K7" i="66" s="1"/>
  <c r="Q27" i="30"/>
  <c r="P27" i="30"/>
  <c r="I8" i="59" s="1"/>
  <c r="O27" i="30"/>
  <c r="N27" i="30"/>
  <c r="M27" i="30"/>
  <c r="F8" i="65" s="1"/>
  <c r="L27" i="30"/>
  <c r="K27" i="30"/>
  <c r="D7" i="66" s="1"/>
  <c r="FE25" i="30"/>
  <c r="FD25" i="30"/>
  <c r="FC25" i="30"/>
  <c r="FB25" i="30"/>
  <c r="FA25" i="30"/>
  <c r="EZ25" i="30"/>
  <c r="EY25" i="30"/>
  <c r="EX25" i="30"/>
  <c r="EW25" i="30"/>
  <c r="EV25" i="30"/>
  <c r="CX25" i="30"/>
  <c r="DO25" i="30" s="1"/>
  <c r="EE25" i="30" s="1"/>
  <c r="EU25" i="30" s="1"/>
  <c r="FK25" i="30" s="1"/>
  <c r="GB25" i="30" s="1"/>
  <c r="FE24" i="30"/>
  <c r="FD24" i="30"/>
  <c r="FC24" i="30"/>
  <c r="FB24" i="30"/>
  <c r="FA24" i="30"/>
  <c r="EZ24" i="30"/>
  <c r="EY24" i="30"/>
  <c r="EX24" i="30"/>
  <c r="EW24" i="30"/>
  <c r="EV24" i="30"/>
  <c r="CX24" i="30"/>
  <c r="DO24" i="30" s="1"/>
  <c r="EE24" i="30" s="1"/>
  <c r="EU24" i="30" s="1"/>
  <c r="FK24" i="30" s="1"/>
  <c r="GB24" i="30" s="1"/>
  <c r="EE23" i="30"/>
  <c r="EU23" i="30" s="1"/>
  <c r="FK23" i="30" s="1"/>
  <c r="GB23" i="30" s="1"/>
  <c r="EE22" i="30"/>
  <c r="EU22" i="30" s="1"/>
  <c r="FK22" i="30" s="1"/>
  <c r="GB22" i="30" s="1"/>
  <c r="CX21" i="30"/>
  <c r="DO21" i="30" s="1"/>
  <c r="EE21" i="30" s="1"/>
  <c r="EU21" i="30" s="1"/>
  <c r="FK21" i="30" s="1"/>
  <c r="GB21" i="30" s="1"/>
  <c r="CD21" i="30"/>
  <c r="CC21" i="30"/>
  <c r="CB21" i="30"/>
  <c r="CA21" i="30"/>
  <c r="BZ21" i="30"/>
  <c r="BY21" i="30"/>
  <c r="BX21" i="30"/>
  <c r="BW21" i="30"/>
  <c r="BV21" i="30"/>
  <c r="BU21" i="30"/>
  <c r="T21" i="30"/>
  <c r="M7" i="65" s="1"/>
  <c r="S21" i="30"/>
  <c r="R21" i="30"/>
  <c r="Q21" i="30"/>
  <c r="J6" i="66" s="1"/>
  <c r="P21" i="30"/>
  <c r="O21" i="30"/>
  <c r="H7" i="59" s="1"/>
  <c r="N21" i="30"/>
  <c r="G6" i="66" s="1"/>
  <c r="M21" i="30"/>
  <c r="F6" i="66" s="1"/>
  <c r="L21" i="30"/>
  <c r="E7" i="65" s="1"/>
  <c r="K21" i="30"/>
  <c r="D7" i="65" s="1"/>
  <c r="C18" i="30"/>
  <c r="CX18" i="30"/>
  <c r="DO18" i="30" s="1"/>
  <c r="EE18" i="30" s="1"/>
  <c r="EU18" i="30" s="1"/>
  <c r="FK18" i="30" s="1"/>
  <c r="GB18" i="30" s="1"/>
  <c r="C17" i="30"/>
  <c r="CX17" i="30"/>
  <c r="DO17" i="30" s="1"/>
  <c r="EE17" i="30" s="1"/>
  <c r="EU17" i="30" s="1"/>
  <c r="FK17" i="30" s="1"/>
  <c r="GB17" i="30" s="1"/>
  <c r="EE16" i="30"/>
  <c r="EU16" i="30" s="1"/>
  <c r="FK16" i="30" s="1"/>
  <c r="GB16" i="30" s="1"/>
  <c r="EE15" i="30"/>
  <c r="EU15" i="30" s="1"/>
  <c r="FK15" i="30" s="1"/>
  <c r="GB15" i="30" s="1"/>
  <c r="GL14" i="30"/>
  <c r="GK14" i="30"/>
  <c r="GJ14" i="30"/>
  <c r="GI14" i="30"/>
  <c r="GH14" i="30"/>
  <c r="GG14" i="30"/>
  <c r="GF14" i="30"/>
  <c r="GE14" i="30"/>
  <c r="GD14" i="30"/>
  <c r="GC14" i="30"/>
  <c r="EE14" i="30"/>
  <c r="EU14" i="30" s="1"/>
  <c r="FK14" i="30" s="1"/>
  <c r="GB14" i="30" s="1"/>
  <c r="T14" i="30"/>
  <c r="M6" i="59" s="1"/>
  <c r="S14" i="30"/>
  <c r="L6" i="65" s="1"/>
  <c r="R14" i="30"/>
  <c r="K5" i="66" s="1"/>
  <c r="Q14" i="30"/>
  <c r="J6" i="65" s="1"/>
  <c r="P14" i="30"/>
  <c r="I6" i="65" s="1"/>
  <c r="O14" i="30"/>
  <c r="H6" i="65" s="1"/>
  <c r="N14" i="30"/>
  <c r="M14" i="30"/>
  <c r="F6" i="65" s="1"/>
  <c r="L14" i="30"/>
  <c r="K14" i="30"/>
  <c r="D6" i="59" s="1"/>
  <c r="FE12" i="30"/>
  <c r="FD12" i="30"/>
  <c r="FC12" i="30"/>
  <c r="FB12" i="30"/>
  <c r="FA12" i="30"/>
  <c r="EZ12" i="30"/>
  <c r="EY12" i="30"/>
  <c r="EX12" i="30"/>
  <c r="EW12" i="30"/>
  <c r="EV12" i="30"/>
  <c r="EO12" i="30"/>
  <c r="EN12" i="30"/>
  <c r="EM12" i="30"/>
  <c r="EL12" i="30"/>
  <c r="EK12" i="30"/>
  <c r="EJ12" i="30"/>
  <c r="EI12" i="30"/>
  <c r="EH12" i="30"/>
  <c r="EG12" i="30"/>
  <c r="EF12" i="30"/>
  <c r="CX12" i="30"/>
  <c r="EO11" i="30"/>
  <c r="EN11" i="30"/>
  <c r="EM11" i="30"/>
  <c r="EL11" i="30"/>
  <c r="EK11" i="30"/>
  <c r="EJ11" i="30"/>
  <c r="EI11" i="30"/>
  <c r="EH11" i="30"/>
  <c r="EG11" i="30"/>
  <c r="EF11" i="30"/>
  <c r="CX11" i="30"/>
  <c r="EE10" i="30"/>
  <c r="EU10" i="30" s="1"/>
  <c r="FK10" i="30" s="1"/>
  <c r="GB10" i="30" s="1"/>
  <c r="EE9" i="30"/>
  <c r="EU9" i="30" s="1"/>
  <c r="FK9" i="30" s="1"/>
  <c r="GB9" i="30" s="1"/>
  <c r="GL8" i="30"/>
  <c r="GK8" i="30"/>
  <c r="GJ8" i="30"/>
  <c r="GI8" i="30"/>
  <c r="GH8" i="30"/>
  <c r="GG8" i="30"/>
  <c r="GF8" i="30"/>
  <c r="GE8" i="30"/>
  <c r="GD8" i="30"/>
  <c r="GC8" i="30"/>
  <c r="EE8" i="30"/>
  <c r="EU8" i="30" s="1"/>
  <c r="FK8" i="30" s="1"/>
  <c r="GB8" i="30" s="1"/>
  <c r="T8" i="30"/>
  <c r="S8" i="30"/>
  <c r="L4" i="66" s="1"/>
  <c r="R8" i="30"/>
  <c r="K5" i="59" s="1"/>
  <c r="Q8" i="30"/>
  <c r="J5" i="65" s="1"/>
  <c r="P8" i="30"/>
  <c r="O8" i="30"/>
  <c r="G5" i="59"/>
  <c r="D4" i="66"/>
  <c r="FU5" i="30"/>
  <c r="FT5" i="30"/>
  <c r="FS5" i="30"/>
  <c r="FR5" i="30"/>
  <c r="FQ5" i="30"/>
  <c r="FP5" i="30"/>
  <c r="FO5" i="30"/>
  <c r="FN5" i="30"/>
  <c r="FM5" i="30"/>
  <c r="FL5" i="30"/>
  <c r="FE5" i="30"/>
  <c r="FD5" i="30"/>
  <c r="FC5" i="30"/>
  <c r="FB5" i="30"/>
  <c r="FA5" i="30"/>
  <c r="EZ5" i="30"/>
  <c r="EY5" i="30"/>
  <c r="EX5" i="30"/>
  <c r="EW5" i="30"/>
  <c r="EV5" i="30"/>
  <c r="EO5" i="30"/>
  <c r="EN5" i="30"/>
  <c r="EM5" i="30"/>
  <c r="EL5" i="30"/>
  <c r="EK5" i="30"/>
  <c r="EJ5" i="30"/>
  <c r="EI5" i="30"/>
  <c r="EH5" i="30"/>
  <c r="EG5" i="30"/>
  <c r="EF5" i="30"/>
  <c r="CX5" i="30"/>
  <c r="FU4" i="30"/>
  <c r="FT4" i="30"/>
  <c r="FS4" i="30"/>
  <c r="FR4" i="30"/>
  <c r="FQ4" i="30"/>
  <c r="FP4" i="30"/>
  <c r="FO4" i="30"/>
  <c r="FN4" i="30"/>
  <c r="FM4" i="30"/>
  <c r="FL4" i="30"/>
  <c r="FE4" i="30"/>
  <c r="FD4" i="30"/>
  <c r="FC4" i="30"/>
  <c r="FB4" i="30"/>
  <c r="FA4" i="30"/>
  <c r="EZ4" i="30"/>
  <c r="EY4" i="30"/>
  <c r="EX4" i="30"/>
  <c r="EW4" i="30"/>
  <c r="EV4" i="30"/>
  <c r="EO4" i="30"/>
  <c r="EN4" i="30"/>
  <c r="EM4" i="30"/>
  <c r="EL4" i="30"/>
  <c r="EK4" i="30"/>
  <c r="EJ4" i="30"/>
  <c r="EI4" i="30"/>
  <c r="EH4" i="30"/>
  <c r="EG4" i="30"/>
  <c r="EF4" i="30"/>
  <c r="CX4" i="30"/>
  <c r="FI3" i="30"/>
  <c r="FI10" i="30" s="1"/>
  <c r="FI16" i="30" s="1"/>
  <c r="FI23" i="30" s="1"/>
  <c r="FI31" i="30" s="1"/>
  <c r="FI37" i="30" s="1"/>
  <c r="FY3" i="30"/>
  <c r="FY10" i="30" s="1"/>
  <c r="FY16" i="30" s="1"/>
  <c r="FY23" i="30" s="1"/>
  <c r="FY31" i="30" s="1"/>
  <c r="FY37" i="30" s="1"/>
  <c r="K3" i="30"/>
  <c r="DH60" i="30"/>
  <c r="CZ60" i="30"/>
  <c r="CY60" i="30"/>
  <c r="DG60" i="30"/>
  <c r="DC60" i="30"/>
  <c r="DD60" i="30"/>
  <c r="DB60" i="30"/>
  <c r="DF60" i="30"/>
  <c r="DA60" i="30"/>
  <c r="DE60" i="30"/>
  <c r="DX33" i="30"/>
  <c r="DT33" i="30"/>
  <c r="DW33" i="30"/>
  <c r="DS33" i="30"/>
  <c r="DR33" i="30"/>
  <c r="DV33" i="30"/>
  <c r="DQ33" i="30"/>
  <c r="DY33" i="30"/>
  <c r="DP33" i="30"/>
  <c r="J7" i="32"/>
  <c r="K7" i="32" s="1"/>
  <c r="L7" i="32" s="1"/>
  <c r="M7" i="32" s="1"/>
  <c r="N7" i="32" s="1"/>
  <c r="O7" i="32" s="1"/>
  <c r="P7" i="32" s="1"/>
  <c r="Q7" i="32" s="1"/>
  <c r="R7" i="32" s="1"/>
  <c r="S7" i="32" s="1"/>
  <c r="T7" i="32" s="1"/>
  <c r="U7" i="32" s="1"/>
  <c r="V7" i="32" s="1"/>
  <c r="B37" i="59"/>
  <c r="B38" i="59"/>
  <c r="B36" i="59"/>
  <c r="BE50" i="64"/>
  <c r="BM42" i="64"/>
  <c r="BL42" i="64"/>
  <c r="BK42" i="64"/>
  <c r="BJ42" i="64"/>
  <c r="BI42" i="64"/>
  <c r="BH42" i="64"/>
  <c r="BG42" i="64"/>
  <c r="BF42" i="64"/>
  <c r="BE42" i="64"/>
  <c r="BD42" i="64"/>
  <c r="AS18" i="64"/>
  <c r="O17" i="64"/>
  <c r="O20" i="64" s="1"/>
  <c r="N17" i="64"/>
  <c r="N20" i="64" s="1"/>
  <c r="M17" i="64"/>
  <c r="M20" i="64" s="1"/>
  <c r="L17" i="64"/>
  <c r="L20" i="64" s="1"/>
  <c r="K17" i="64"/>
  <c r="K20" i="64" s="1"/>
  <c r="BB12" i="64"/>
  <c r="BA12" i="64"/>
  <c r="AZ12" i="64"/>
  <c r="AY12" i="64"/>
  <c r="AX12" i="64"/>
  <c r="AW12" i="64"/>
  <c r="AV12" i="64"/>
  <c r="AU12" i="64"/>
  <c r="AT12" i="64"/>
  <c r="AS12" i="64"/>
  <c r="S12" i="64"/>
  <c r="BB11" i="64"/>
  <c r="BA11" i="64"/>
  <c r="AZ11" i="64"/>
  <c r="AY11" i="64"/>
  <c r="AX11" i="64"/>
  <c r="AW11" i="64"/>
  <c r="AV11" i="64"/>
  <c r="AU11" i="64"/>
  <c r="AT11" i="64"/>
  <c r="AS11" i="64"/>
  <c r="S11" i="64"/>
  <c r="F8" i="64"/>
  <c r="P5" i="64"/>
  <c r="P4" i="64"/>
  <c r="M16" i="46"/>
  <c r="M17" i="46"/>
  <c r="N14" i="46"/>
  <c r="N16" i="46"/>
  <c r="N17" i="46"/>
  <c r="N13" i="46"/>
  <c r="N52" i="52"/>
  <c r="M52" i="52"/>
  <c r="L52" i="52"/>
  <c r="K52" i="52"/>
  <c r="J52" i="52"/>
  <c r="I52" i="52"/>
  <c r="H52" i="52"/>
  <c r="G52" i="52"/>
  <c r="F52" i="52"/>
  <c r="E52" i="52"/>
  <c r="N64" i="52"/>
  <c r="M64" i="52"/>
  <c r="L64" i="52"/>
  <c r="K64" i="52"/>
  <c r="J64" i="52"/>
  <c r="I64" i="52"/>
  <c r="H64" i="52"/>
  <c r="G64" i="52"/>
  <c r="F64" i="52"/>
  <c r="E64" i="52"/>
  <c r="N60" i="52"/>
  <c r="M60" i="52"/>
  <c r="L60" i="52"/>
  <c r="K60" i="52"/>
  <c r="J60" i="52"/>
  <c r="I60" i="52"/>
  <c r="H60" i="52"/>
  <c r="G60" i="52"/>
  <c r="F60" i="52"/>
  <c r="E60" i="52"/>
  <c r="N56" i="52"/>
  <c r="M56" i="52"/>
  <c r="L56" i="52"/>
  <c r="K56" i="52"/>
  <c r="J56" i="52"/>
  <c r="I56" i="52"/>
  <c r="H56" i="52"/>
  <c r="G56" i="52"/>
  <c r="F56" i="52"/>
  <c r="E56" i="52"/>
  <c r="N48" i="52"/>
  <c r="M48" i="52"/>
  <c r="L48" i="52"/>
  <c r="K48" i="52"/>
  <c r="J48" i="52"/>
  <c r="I48" i="52"/>
  <c r="H48" i="52"/>
  <c r="G48" i="52"/>
  <c r="F48" i="52"/>
  <c r="E48" i="52"/>
  <c r="N44" i="52"/>
  <c r="M44" i="52"/>
  <c r="L44" i="52"/>
  <c r="K44" i="52"/>
  <c r="J44" i="52"/>
  <c r="I44" i="52"/>
  <c r="H44" i="52"/>
  <c r="G44" i="52"/>
  <c r="F44" i="52"/>
  <c r="E44" i="52"/>
  <c r="N40" i="52"/>
  <c r="M40" i="52"/>
  <c r="L40" i="52"/>
  <c r="K40" i="52"/>
  <c r="J40" i="52"/>
  <c r="I40" i="52"/>
  <c r="H40" i="52"/>
  <c r="G40" i="52"/>
  <c r="F40" i="52"/>
  <c r="E40" i="52"/>
  <c r="N36" i="52"/>
  <c r="M36" i="52"/>
  <c r="L36" i="52"/>
  <c r="K36" i="52"/>
  <c r="J36" i="52"/>
  <c r="I36" i="52"/>
  <c r="H36" i="52"/>
  <c r="G36" i="52"/>
  <c r="F36" i="52"/>
  <c r="E36" i="52"/>
  <c r="N32" i="52"/>
  <c r="M32" i="52"/>
  <c r="L32" i="52"/>
  <c r="K32" i="52"/>
  <c r="J32" i="52"/>
  <c r="I32" i="52"/>
  <c r="H32" i="52"/>
  <c r="G32" i="52"/>
  <c r="F32" i="52"/>
  <c r="E32" i="52"/>
  <c r="N28" i="52"/>
  <c r="M28" i="52"/>
  <c r="L28" i="52"/>
  <c r="K28" i="52"/>
  <c r="J28" i="52"/>
  <c r="I28" i="52"/>
  <c r="H28" i="52"/>
  <c r="G28" i="52"/>
  <c r="FQ58" i="30" s="1"/>
  <c r="FQ63" i="30" s="1"/>
  <c r="F28" i="52"/>
  <c r="E28" i="52"/>
  <c r="N24" i="52"/>
  <c r="M24" i="52"/>
  <c r="L24" i="52"/>
  <c r="K24" i="52"/>
  <c r="J24" i="52"/>
  <c r="I24" i="52"/>
  <c r="H24" i="52"/>
  <c r="G24" i="52"/>
  <c r="F24" i="52"/>
  <c r="E24" i="52"/>
  <c r="N20" i="52"/>
  <c r="M20" i="52"/>
  <c r="L20" i="52"/>
  <c r="K20" i="52"/>
  <c r="J20" i="52"/>
  <c r="I20" i="52"/>
  <c r="H20" i="52"/>
  <c r="G20" i="52"/>
  <c r="F20" i="52"/>
  <c r="E20" i="52"/>
  <c r="N16" i="52"/>
  <c r="M16" i="52"/>
  <c r="L16" i="52"/>
  <c r="K16" i="52"/>
  <c r="J16" i="52"/>
  <c r="I16" i="52"/>
  <c r="H16" i="52"/>
  <c r="G16" i="52"/>
  <c r="F16" i="52"/>
  <c r="E16" i="52"/>
  <c r="K57" i="30"/>
  <c r="N12" i="52"/>
  <c r="M12" i="52"/>
  <c r="L12" i="52"/>
  <c r="K12" i="52"/>
  <c r="J12" i="52"/>
  <c r="I12" i="52"/>
  <c r="O57" i="30" s="1"/>
  <c r="H12" i="52"/>
  <c r="N8" i="52"/>
  <c r="M8" i="52"/>
  <c r="L8" i="52"/>
  <c r="K8" i="52"/>
  <c r="Q57" i="30"/>
  <c r="J8" i="52"/>
  <c r="I8" i="52"/>
  <c r="H8" i="52"/>
  <c r="M14" i="46"/>
  <c r="M13" i="46"/>
  <c r="J12" i="32"/>
  <c r="J11" i="32"/>
  <c r="J13" i="32"/>
  <c r="J10" i="32"/>
  <c r="M23" i="46"/>
  <c r="M25" i="46"/>
  <c r="I34" i="32" l="1"/>
  <c r="I35" i="32"/>
  <c r="AH20" i="30" s="1"/>
  <c r="J33" i="32"/>
  <c r="FN40" i="30"/>
  <c r="FO40" i="30"/>
  <c r="FP40" i="30"/>
  <c r="FQ40" i="30"/>
  <c r="FR40" i="30"/>
  <c r="FS40" i="30"/>
  <c r="FT40" i="30"/>
  <c r="FT39" i="30"/>
  <c r="FS39" i="30"/>
  <c r="FM39" i="30"/>
  <c r="FN39" i="30"/>
  <c r="FO39" i="30"/>
  <c r="FP39" i="30"/>
  <c r="FQ39" i="30"/>
  <c r="FU39" i="30"/>
  <c r="EH39" i="30"/>
  <c r="N35" i="32"/>
  <c r="O35" i="32" s="1"/>
  <c r="P35" i="32" s="1"/>
  <c r="Q35" i="32" s="1"/>
  <c r="R35" i="32" s="1"/>
  <c r="S35" i="32" s="1"/>
  <c r="T35" i="32" s="1"/>
  <c r="U35" i="32" s="1"/>
  <c r="GS19" i="30"/>
  <c r="BF19" i="30" s="1"/>
  <c r="CJ19" i="30" s="1"/>
  <c r="FO12" i="74"/>
  <c r="AH12" i="74"/>
  <c r="AL12" i="74" s="1"/>
  <c r="AK12" i="74" s="1"/>
  <c r="AM12" i="74" s="1"/>
  <c r="AS12" i="74" s="1"/>
  <c r="AH4" i="64"/>
  <c r="CZ5" i="30"/>
  <c r="DA5" i="30"/>
  <c r="DB5" i="30"/>
  <c r="DC5" i="30"/>
  <c r="DD5" i="30"/>
  <c r="DK5" i="30"/>
  <c r="DE5" i="30"/>
  <c r="DF5" i="30"/>
  <c r="DG5" i="30"/>
  <c r="DH5" i="30"/>
  <c r="DI5" i="30"/>
  <c r="DJ5" i="30"/>
  <c r="CY5" i="30"/>
  <c r="AH26" i="30"/>
  <c r="AI26" i="30" s="1"/>
  <c r="AJ26" i="30" s="1"/>
  <c r="AH25" i="30"/>
  <c r="AI25" i="30" s="1"/>
  <c r="AJ25" i="30" s="1"/>
  <c r="AH24" i="30"/>
  <c r="AI24" i="30" s="1"/>
  <c r="AH38" i="74"/>
  <c r="AI38" i="74" s="1"/>
  <c r="AJ38" i="74" s="1"/>
  <c r="J16" i="32"/>
  <c r="AW17" i="64"/>
  <c r="AT17" i="64"/>
  <c r="AT10" i="64"/>
  <c r="AH5" i="70"/>
  <c r="AL5" i="70" s="1"/>
  <c r="AK5" i="70" s="1"/>
  <c r="AM5" i="70" s="1"/>
  <c r="AH6" i="70"/>
  <c r="AL6" i="70" s="1"/>
  <c r="AK6" i="70" s="1"/>
  <c r="AM6" i="70" s="1"/>
  <c r="AH19" i="74"/>
  <c r="AH10" i="74"/>
  <c r="AL10" i="74" s="1"/>
  <c r="AK10" i="74" s="1"/>
  <c r="AM10" i="74" s="1"/>
  <c r="AH11" i="74"/>
  <c r="AL11" i="74" s="1"/>
  <c r="AK11" i="74" s="1"/>
  <c r="AM11" i="74" s="1"/>
  <c r="AH17" i="74"/>
  <c r="AH6" i="74"/>
  <c r="AH29" i="74"/>
  <c r="AL29" i="74" s="1"/>
  <c r="AK29" i="74" s="1"/>
  <c r="AM29" i="74" s="1"/>
  <c r="AH18" i="74"/>
  <c r="AH30" i="74"/>
  <c r="AL30" i="74" s="1"/>
  <c r="AK30" i="74" s="1"/>
  <c r="AM30" i="74" s="1"/>
  <c r="AH8" i="74"/>
  <c r="AL8" i="74" s="1"/>
  <c r="AK8" i="74" s="1"/>
  <c r="AM8" i="74" s="1"/>
  <c r="AH19" i="30"/>
  <c r="D40" i="52"/>
  <c r="D56" i="52"/>
  <c r="D64" i="52"/>
  <c r="BC14" i="64"/>
  <c r="J15" i="32"/>
  <c r="BD4" i="70" s="1"/>
  <c r="FO8" i="74"/>
  <c r="FO11" i="74"/>
  <c r="FO41" i="74"/>
  <c r="FO39" i="74"/>
  <c r="FO37" i="74"/>
  <c r="FO21" i="74"/>
  <c r="FO19" i="74"/>
  <c r="FO20" i="74"/>
  <c r="FO22" i="74"/>
  <c r="FO9" i="74"/>
  <c r="FO23" i="74"/>
  <c r="FO40" i="74"/>
  <c r="FO36" i="74"/>
  <c r="FO10" i="74"/>
  <c r="FO38" i="74"/>
  <c r="FO4" i="74"/>
  <c r="FO7" i="74"/>
  <c r="GS26" i="30"/>
  <c r="GS7" i="30"/>
  <c r="GS20" i="30"/>
  <c r="BF20" i="30" s="1"/>
  <c r="GS6" i="30"/>
  <c r="GS13" i="30"/>
  <c r="AS3" i="64"/>
  <c r="BD3" i="64" s="1"/>
  <c r="BE40" i="30"/>
  <c r="D60" i="52"/>
  <c r="D44" i="52"/>
  <c r="D36" i="52"/>
  <c r="D32" i="52"/>
  <c r="D28" i="52"/>
  <c r="D52" i="52"/>
  <c r="D48" i="52"/>
  <c r="D24" i="52"/>
  <c r="D20" i="52"/>
  <c r="D16" i="52"/>
  <c r="D12" i="52"/>
  <c r="DX58" i="30"/>
  <c r="DI61" i="74"/>
  <c r="L60" i="74"/>
  <c r="E28" i="68" s="1"/>
  <c r="DQ58" i="30"/>
  <c r="DB61" i="74"/>
  <c r="DY58" i="30"/>
  <c r="DJ61" i="74"/>
  <c r="L58" i="30"/>
  <c r="D40" i="73" s="1"/>
  <c r="D40" i="76" s="1"/>
  <c r="P60" i="74"/>
  <c r="I28" i="68" s="1"/>
  <c r="DU58" i="30"/>
  <c r="DF61" i="74"/>
  <c r="N60" i="74"/>
  <c r="G28" i="68" s="1"/>
  <c r="DS58" i="30"/>
  <c r="DD61" i="74"/>
  <c r="Q60" i="74"/>
  <c r="J28" i="68" s="1"/>
  <c r="DV58" i="30"/>
  <c r="DG61" i="74"/>
  <c r="O60" i="74"/>
  <c r="AV60" i="74" s="1"/>
  <c r="FF60" i="74" s="1"/>
  <c r="DT58" i="30"/>
  <c r="DE61" i="74"/>
  <c r="DW58" i="30"/>
  <c r="DH61" i="74"/>
  <c r="M60" i="74"/>
  <c r="AT60" i="74" s="1"/>
  <c r="FD60" i="74" s="1"/>
  <c r="DR58" i="30"/>
  <c r="DC61" i="74"/>
  <c r="DP58" i="30"/>
  <c r="DA61" i="74"/>
  <c r="DL73" i="30"/>
  <c r="BE64" i="30"/>
  <c r="BE66" i="30"/>
  <c r="BE39" i="30"/>
  <c r="BE67" i="30"/>
  <c r="BE38" i="30"/>
  <c r="BE60" i="30"/>
  <c r="BE65" i="30"/>
  <c r="CY68" i="30"/>
  <c r="DL68" i="30" s="1"/>
  <c r="BE68" i="30"/>
  <c r="DL56" i="30"/>
  <c r="DL57" i="30"/>
  <c r="DL60" i="30"/>
  <c r="C3" i="103"/>
  <c r="C3" i="100"/>
  <c r="C3" i="99"/>
  <c r="C3" i="101"/>
  <c r="C3" i="95"/>
  <c r="C3" i="102"/>
  <c r="C3" i="98"/>
  <c r="C3" i="93"/>
  <c r="C3" i="97"/>
  <c r="C3" i="94"/>
  <c r="C3" i="96"/>
  <c r="FP58" i="30"/>
  <c r="FP63" i="30" s="1"/>
  <c r="L57" i="30"/>
  <c r="AS57" i="30" s="1"/>
  <c r="GD57" i="30" s="1"/>
  <c r="GD72" i="30" s="1"/>
  <c r="FF58" i="30"/>
  <c r="FV58" i="30"/>
  <c r="R60" i="74"/>
  <c r="FW58" i="30"/>
  <c r="FG58" i="30"/>
  <c r="S60" i="74"/>
  <c r="FX58" i="30"/>
  <c r="FH58" i="30"/>
  <c r="T60" i="74"/>
  <c r="EZ58" i="30"/>
  <c r="EZ63" i="30" s="1"/>
  <c r="D8" i="52"/>
  <c r="K60" i="74"/>
  <c r="C15" i="59"/>
  <c r="C14" i="65"/>
  <c r="C31" i="59"/>
  <c r="GP8" i="30"/>
  <c r="FY69" i="30"/>
  <c r="GP65" i="30"/>
  <c r="GP40" i="30"/>
  <c r="GP66" i="30"/>
  <c r="FI5" i="30"/>
  <c r="GP39" i="30"/>
  <c r="FY57" i="30"/>
  <c r="FY66" i="30"/>
  <c r="ES56" i="30"/>
  <c r="GP14" i="30"/>
  <c r="GC63" i="30"/>
  <c r="GP58" i="30"/>
  <c r="GP63" i="30" s="1"/>
  <c r="GP67" i="30"/>
  <c r="ES11" i="30"/>
  <c r="DI89" i="30"/>
  <c r="DJ89" i="30"/>
  <c r="DK89" i="30"/>
  <c r="FY4" i="30"/>
  <c r="FI24" i="30"/>
  <c r="FI33" i="30"/>
  <c r="FI61" i="30"/>
  <c r="FY67" i="30"/>
  <c r="FY5" i="30"/>
  <c r="FY32" i="30"/>
  <c r="FY60" i="30"/>
  <c r="FY33" i="30"/>
  <c r="FY61" i="30"/>
  <c r="FY65" i="30"/>
  <c r="FL63" i="30"/>
  <c r="EC57" i="30"/>
  <c r="FI57" i="30"/>
  <c r="EC66" i="30"/>
  <c r="FI69" i="30"/>
  <c r="FI40" i="30"/>
  <c r="FI67" i="30"/>
  <c r="EV63" i="30"/>
  <c r="FI12" i="30"/>
  <c r="ES32" i="30"/>
  <c r="ES60" i="30"/>
  <c r="EC69" i="30"/>
  <c r="FI4" i="30"/>
  <c r="FI25" i="30"/>
  <c r="FI32" i="30"/>
  <c r="FI39" i="30"/>
  <c r="FI60" i="30"/>
  <c r="ES4" i="30"/>
  <c r="ES33" i="30"/>
  <c r="ES61" i="30"/>
  <c r="ES65" i="30"/>
  <c r="ES5" i="30"/>
  <c r="ES57" i="30"/>
  <c r="ES66" i="30"/>
  <c r="ES69" i="30"/>
  <c r="EF63" i="30"/>
  <c r="ES58" i="30"/>
  <c r="ES63" i="30" s="1"/>
  <c r="ES12" i="30"/>
  <c r="ES67" i="30"/>
  <c r="EC60" i="30"/>
  <c r="EC33" i="30"/>
  <c r="EC61" i="30"/>
  <c r="EC65" i="30"/>
  <c r="DP68" i="30"/>
  <c r="EC68" i="30" s="1"/>
  <c r="DP56" i="30"/>
  <c r="BB32" i="30"/>
  <c r="DI32" i="30" s="1"/>
  <c r="BC32" i="30"/>
  <c r="DJ32" i="30" s="1"/>
  <c r="EA32" i="30" s="1"/>
  <c r="EA35" i="30" s="1"/>
  <c r="BD32" i="30"/>
  <c r="DK32" i="30" s="1"/>
  <c r="EB32" i="30" s="1"/>
  <c r="EB35" i="30" s="1"/>
  <c r="BB33" i="30"/>
  <c r="DI33" i="30" s="1"/>
  <c r="BC33" i="30"/>
  <c r="DJ33" i="30" s="1"/>
  <c r="BD33" i="30"/>
  <c r="DK33" i="30" s="1"/>
  <c r="CY67" i="30"/>
  <c r="DP67" i="30" s="1"/>
  <c r="EC67" i="30" s="1"/>
  <c r="AZ33" i="30"/>
  <c r="DG33" i="30" s="1"/>
  <c r="CY40" i="30"/>
  <c r="CY65" i="30"/>
  <c r="EV65" i="30" s="1"/>
  <c r="CY64" i="30"/>
  <c r="CY66" i="30"/>
  <c r="EV66" i="30" s="1"/>
  <c r="AS32" i="30"/>
  <c r="CZ32" i="30" s="1"/>
  <c r="DQ32" i="30" s="1"/>
  <c r="DQ35" i="30" s="1"/>
  <c r="C4" i="91"/>
  <c r="C4" i="88"/>
  <c r="C4" i="79"/>
  <c r="C4" i="87"/>
  <c r="C4" i="78"/>
  <c r="C4" i="84"/>
  <c r="C4" i="90"/>
  <c r="C4" i="86"/>
  <c r="C4" i="77"/>
  <c r="C4" i="89"/>
  <c r="C4" i="85"/>
  <c r="C4" i="76"/>
  <c r="FO24" i="74"/>
  <c r="O58" i="30"/>
  <c r="G40" i="73" s="1"/>
  <c r="G40" i="76" s="1"/>
  <c r="Q58" i="30"/>
  <c r="I40" i="73" s="1"/>
  <c r="I40" i="76" s="1"/>
  <c r="GS24" i="30"/>
  <c r="GS25" i="30"/>
  <c r="GS18" i="30"/>
  <c r="BF18" i="30" s="1"/>
  <c r="GS17" i="30"/>
  <c r="BF17" i="30" s="1"/>
  <c r="GS12" i="30"/>
  <c r="P58" i="30"/>
  <c r="H40" i="73" s="1"/>
  <c r="H40" i="76" s="1"/>
  <c r="M58" i="30"/>
  <c r="E40" i="73" s="1"/>
  <c r="E40" i="76" s="1"/>
  <c r="EI39" i="30"/>
  <c r="EM39" i="30"/>
  <c r="EJ39" i="30"/>
  <c r="EN39" i="30"/>
  <c r="EK39" i="30"/>
  <c r="EO39" i="30"/>
  <c r="L15" i="70"/>
  <c r="C16" i="63" s="1"/>
  <c r="ER61" i="74"/>
  <c r="L61" i="74"/>
  <c r="EE61" i="74"/>
  <c r="S15" i="70"/>
  <c r="J16" i="63" s="1"/>
  <c r="S61" i="74"/>
  <c r="T57" i="30"/>
  <c r="M30" i="59" s="1"/>
  <c r="T61" i="74"/>
  <c r="T58" i="30"/>
  <c r="L40" i="73" s="1"/>
  <c r="L40" i="76" s="1"/>
  <c r="K15" i="70"/>
  <c r="B16" i="63" s="1"/>
  <c r="ED61" i="74"/>
  <c r="EQ61" i="74"/>
  <c r="K61" i="74"/>
  <c r="P57" i="30"/>
  <c r="EV61" i="74"/>
  <c r="P61" i="74"/>
  <c r="EI61" i="74"/>
  <c r="N15" i="70"/>
  <c r="E16" i="63" s="1"/>
  <c r="EG61" i="74"/>
  <c r="ET61" i="74"/>
  <c r="N61" i="74"/>
  <c r="Q15" i="70"/>
  <c r="H16" i="63" s="1"/>
  <c r="EW61" i="74"/>
  <c r="Q61" i="74"/>
  <c r="EJ61" i="74"/>
  <c r="S58" i="30"/>
  <c r="K40" i="73" s="1"/>
  <c r="K40" i="76" s="1"/>
  <c r="O15" i="70"/>
  <c r="F16" i="63" s="1"/>
  <c r="EH61" i="74"/>
  <c r="EU61" i="74"/>
  <c r="O61" i="74"/>
  <c r="R15" i="70"/>
  <c r="I16" i="63" s="1"/>
  <c r="R61" i="74"/>
  <c r="R58" i="30"/>
  <c r="J40" i="73" s="1"/>
  <c r="J40" i="76" s="1"/>
  <c r="N58" i="30"/>
  <c r="F40" i="73" s="1"/>
  <c r="F40" i="76" s="1"/>
  <c r="FA58" i="30"/>
  <c r="FA63" i="30" s="1"/>
  <c r="ES61" i="74"/>
  <c r="M61" i="74"/>
  <c r="EF61" i="74"/>
  <c r="M15" i="70"/>
  <c r="D16" i="63" s="1"/>
  <c r="AX57" i="30"/>
  <c r="GI57" i="30" s="1"/>
  <c r="GI72" i="30" s="1"/>
  <c r="P8" i="64"/>
  <c r="S17" i="64"/>
  <c r="AX17" i="64"/>
  <c r="BB17" i="64"/>
  <c r="AU17" i="64"/>
  <c r="AY17" i="64"/>
  <c r="BC12" i="64"/>
  <c r="BC13" i="64"/>
  <c r="BC11" i="64"/>
  <c r="AZ17" i="64"/>
  <c r="AS17" i="64"/>
  <c r="BA17" i="64"/>
  <c r="AV17" i="64"/>
  <c r="C68" i="30"/>
  <c r="C69" i="30" s="1"/>
  <c r="C4" i="82"/>
  <c r="C4" i="83"/>
  <c r="M31" i="84"/>
  <c r="M31" i="83"/>
  <c r="I39" i="83"/>
  <c r="J39" i="83"/>
  <c r="D39" i="83"/>
  <c r="M39" i="82"/>
  <c r="C39" i="83"/>
  <c r="H39" i="83"/>
  <c r="L39" i="83"/>
  <c r="G39" i="83"/>
  <c r="E39" i="83"/>
  <c r="F39" i="83"/>
  <c r="K39" i="83"/>
  <c r="DQ40" i="30"/>
  <c r="DS40" i="30"/>
  <c r="K39" i="46"/>
  <c r="G39" i="46"/>
  <c r="L39" i="46"/>
  <c r="F39" i="46"/>
  <c r="DU40" i="30"/>
  <c r="C3" i="61"/>
  <c r="D3" i="75"/>
  <c r="D10" i="75" s="1"/>
  <c r="FE11" i="30"/>
  <c r="FE14" i="30" s="1"/>
  <c r="EL40" i="30"/>
  <c r="EH40" i="30"/>
  <c r="EO40" i="30"/>
  <c r="EM40" i="30"/>
  <c r="EF40" i="30"/>
  <c r="EJ40" i="30"/>
  <c r="EN40" i="30"/>
  <c r="FO42" i="74"/>
  <c r="FO34" i="74"/>
  <c r="FO29" i="74"/>
  <c r="FO17" i="74"/>
  <c r="FO5" i="74"/>
  <c r="FO35" i="74"/>
  <c r="FO30" i="74"/>
  <c r="FO28" i="74"/>
  <c r="FO18" i="74"/>
  <c r="FO16" i="74"/>
  <c r="FO6" i="74"/>
  <c r="GS11" i="30"/>
  <c r="GS4" i="30"/>
  <c r="GS5" i="30"/>
  <c r="M31" i="76"/>
  <c r="D17" i="66"/>
  <c r="H35" i="59"/>
  <c r="E16" i="65"/>
  <c r="I17" i="66"/>
  <c r="F17" i="66"/>
  <c r="J17" i="66"/>
  <c r="G17" i="66"/>
  <c r="B8" i="63"/>
  <c r="D36" i="63"/>
  <c r="BC12" i="70"/>
  <c r="C7" i="70"/>
  <c r="BC10" i="70"/>
  <c r="BC14" i="70"/>
  <c r="BC11" i="70"/>
  <c r="BC13" i="70"/>
  <c r="K10" i="32"/>
  <c r="AX32" i="30"/>
  <c r="DE32" i="30" s="1"/>
  <c r="DV32" i="30" s="1"/>
  <c r="DV35" i="30" s="1"/>
  <c r="AT32" i="30"/>
  <c r="DA32" i="30" s="1"/>
  <c r="DR32" i="30" s="1"/>
  <c r="DR35" i="30" s="1"/>
  <c r="GC69" i="30"/>
  <c r="AU32" i="30"/>
  <c r="DB32" i="30" s="1"/>
  <c r="DS32" i="30" s="1"/>
  <c r="DS35" i="30" s="1"/>
  <c r="EG35" i="30"/>
  <c r="E35" i="59"/>
  <c r="E4" i="52"/>
  <c r="F4" i="52" s="1"/>
  <c r="G4" i="52" s="1"/>
  <c r="H4" i="52" s="1"/>
  <c r="I4" i="52" s="1"/>
  <c r="J4" i="52" s="1"/>
  <c r="K4" i="52" s="1"/>
  <c r="L4" i="52" s="1"/>
  <c r="M4" i="52" s="1"/>
  <c r="N4" i="52" s="1"/>
  <c r="O4" i="52" s="1"/>
  <c r="P4" i="52" s="1"/>
  <c r="Q4" i="52" s="1"/>
  <c r="J7" i="59"/>
  <c r="GD69" i="30"/>
  <c r="GG69" i="30"/>
  <c r="I35" i="59"/>
  <c r="GI69" i="30"/>
  <c r="G21" i="30"/>
  <c r="E7" i="59"/>
  <c r="D4" i="59"/>
  <c r="D11" i="59" s="1"/>
  <c r="L5" i="59"/>
  <c r="C3" i="71"/>
  <c r="D3" i="71" s="1"/>
  <c r="E3" i="71" s="1"/>
  <c r="F3" i="71" s="1"/>
  <c r="G3" i="71" s="1"/>
  <c r="H3" i="71" s="1"/>
  <c r="I3" i="71" s="1"/>
  <c r="J3" i="71" s="1"/>
  <c r="K3" i="71" s="1"/>
  <c r="L3" i="71" s="1"/>
  <c r="L6" i="66"/>
  <c r="G35" i="30"/>
  <c r="M6" i="66"/>
  <c r="L3" i="30"/>
  <c r="F6" i="59"/>
  <c r="D3" i="66"/>
  <c r="D10" i="66" s="1"/>
  <c r="K3" i="70"/>
  <c r="K9" i="70" s="1"/>
  <c r="AS9" i="70" s="1"/>
  <c r="EL35" i="30"/>
  <c r="GK69" i="30"/>
  <c r="M7" i="59"/>
  <c r="C4" i="73"/>
  <c r="C21" i="73" s="1"/>
  <c r="GJ69" i="30"/>
  <c r="EK35" i="30"/>
  <c r="EY35" i="30"/>
  <c r="FU35" i="30"/>
  <c r="D8" i="65"/>
  <c r="GL69" i="30"/>
  <c r="GE69" i="30"/>
  <c r="I6" i="59"/>
  <c r="AY33" i="30"/>
  <c r="DF33" i="30" s="1"/>
  <c r="D4" i="65"/>
  <c r="D11" i="65" s="1"/>
  <c r="EL14" i="30"/>
  <c r="AH5" i="64"/>
  <c r="AL5" i="64" s="1"/>
  <c r="AI5" i="64"/>
  <c r="N57" i="30"/>
  <c r="S57" i="30"/>
  <c r="FS58" i="30"/>
  <c r="FS63" i="30" s="1"/>
  <c r="M57" i="30"/>
  <c r="T15" i="70"/>
  <c r="K16" i="63" s="1"/>
  <c r="D6" i="65"/>
  <c r="G6" i="59"/>
  <c r="Q16" i="70"/>
  <c r="I14" i="71" s="1"/>
  <c r="FU58" i="30"/>
  <c r="FU63" i="30" s="1"/>
  <c r="R57" i="30"/>
  <c r="FT58" i="30"/>
  <c r="FT63" i="30" s="1"/>
  <c r="FE58" i="30"/>
  <c r="FE63" i="30" s="1"/>
  <c r="FD58" i="30"/>
  <c r="FD63" i="30" s="1"/>
  <c r="FR58" i="30"/>
  <c r="FR63" i="30" s="1"/>
  <c r="FC58" i="30"/>
  <c r="FC63" i="30" s="1"/>
  <c r="P15" i="70"/>
  <c r="G16" i="63" s="1"/>
  <c r="FB58" i="30"/>
  <c r="FB63" i="30" s="1"/>
  <c r="K6" i="59"/>
  <c r="H5" i="66"/>
  <c r="H6" i="59"/>
  <c r="AV57" i="30"/>
  <c r="GG57" i="30" s="1"/>
  <c r="GG61" i="30" s="1"/>
  <c r="H30" i="59"/>
  <c r="D30" i="59"/>
  <c r="K58" i="30"/>
  <c r="FO58" i="30"/>
  <c r="FO63" i="30" s="1"/>
  <c r="EY58" i="30"/>
  <c r="EY63" i="30" s="1"/>
  <c r="AH11" i="30"/>
  <c r="DO4" i="30"/>
  <c r="DR56" i="30"/>
  <c r="DQ39" i="30"/>
  <c r="J5" i="59"/>
  <c r="AU33" i="30"/>
  <c r="DB33" i="30" s="1"/>
  <c r="EF8" i="30"/>
  <c r="FB8" i="30"/>
  <c r="FP8" i="30"/>
  <c r="EK14" i="30"/>
  <c r="AR57" i="30"/>
  <c r="AX33" i="30"/>
  <c r="DE33" i="30" s="1"/>
  <c r="DD89" i="30"/>
  <c r="EX35" i="30"/>
  <c r="EV35" i="30"/>
  <c r="FR35" i="30"/>
  <c r="J35" i="59"/>
  <c r="G14" i="30"/>
  <c r="M31" i="46"/>
  <c r="H17" i="66"/>
  <c r="J30" i="59"/>
  <c r="BA33" i="30"/>
  <c r="DH33" i="30" s="1"/>
  <c r="AV33" i="30"/>
  <c r="DC33" i="30" s="1"/>
  <c r="AR3" i="30"/>
  <c r="BF3" i="30" s="1"/>
  <c r="D11" i="68"/>
  <c r="EF35" i="30"/>
  <c r="EN35" i="30"/>
  <c r="FB35" i="30"/>
  <c r="AW33" i="30"/>
  <c r="DD33" i="30" s="1"/>
  <c r="GP35" i="30"/>
  <c r="AR33" i="30"/>
  <c r="CY33" i="30" s="1"/>
  <c r="EM14" i="30"/>
  <c r="EN14" i="30"/>
  <c r="AT33" i="30"/>
  <c r="DA33" i="30" s="1"/>
  <c r="D3" i="69"/>
  <c r="D10" i="69" s="1"/>
  <c r="FQ35" i="30"/>
  <c r="EO14" i="30"/>
  <c r="AS33" i="30"/>
  <c r="CZ33" i="30" s="1"/>
  <c r="EG14" i="30"/>
  <c r="K10" i="30"/>
  <c r="C4" i="46"/>
  <c r="H16" i="65"/>
  <c r="DE39" i="30"/>
  <c r="AW32" i="30"/>
  <c r="DD32" i="30" s="1"/>
  <c r="DU32" i="30" s="1"/>
  <c r="DU35" i="30" s="1"/>
  <c r="BA32" i="30"/>
  <c r="DH32" i="30" s="1"/>
  <c r="DY32" i="30" s="1"/>
  <c r="DY35" i="30" s="1"/>
  <c r="AZ32" i="30"/>
  <c r="DG32" i="30" s="1"/>
  <c r="DX32" i="30" s="1"/>
  <c r="DX35" i="30" s="1"/>
  <c r="AY32" i="30"/>
  <c r="DF32" i="30" s="1"/>
  <c r="DW32" i="30" s="1"/>
  <c r="DW35" i="30" s="1"/>
  <c r="AR32" i="30"/>
  <c r="CY32" i="30" s="1"/>
  <c r="AV32" i="30"/>
  <c r="D35" i="30"/>
  <c r="D5" i="59"/>
  <c r="DO5" i="30"/>
  <c r="EE5" i="30" s="1"/>
  <c r="EU5" i="30" s="1"/>
  <c r="FK5" i="30" s="1"/>
  <c r="GB5" i="30" s="1"/>
  <c r="D5" i="65"/>
  <c r="H6" i="66"/>
  <c r="F5" i="66"/>
  <c r="EZ35" i="30"/>
  <c r="FN35" i="30"/>
  <c r="FL35" i="30"/>
  <c r="FT35" i="30"/>
  <c r="I16" i="65"/>
  <c r="J6" i="59"/>
  <c r="D7" i="59"/>
  <c r="J5" i="66"/>
  <c r="EI8" i="30"/>
  <c r="EM8" i="30"/>
  <c r="EW8" i="30"/>
  <c r="FA8" i="30"/>
  <c r="FE8" i="30"/>
  <c r="FS8" i="30"/>
  <c r="FA35" i="30"/>
  <c r="EO35" i="30"/>
  <c r="EE32" i="30"/>
  <c r="EU32" i="30" s="1"/>
  <c r="FK32" i="30" s="1"/>
  <c r="GB32" i="30" s="1"/>
  <c r="E34" i="73"/>
  <c r="E34" i="76" s="1"/>
  <c r="L35" i="73"/>
  <c r="L35" i="76" s="1"/>
  <c r="L34" i="73"/>
  <c r="L34" i="76" s="1"/>
  <c r="EJ14" i="30"/>
  <c r="DC89" i="30"/>
  <c r="J7" i="66"/>
  <c r="CY89" i="30"/>
  <c r="D6" i="66"/>
  <c r="L7" i="65"/>
  <c r="L7" i="59"/>
  <c r="GP27" i="30"/>
  <c r="EJ35" i="30"/>
  <c r="FP35" i="30"/>
  <c r="EH35" i="30"/>
  <c r="J8" i="59"/>
  <c r="EL8" i="30"/>
  <c r="EV8" i="30"/>
  <c r="EZ8" i="30"/>
  <c r="FD8" i="30"/>
  <c r="FN8" i="30"/>
  <c r="FR8" i="30"/>
  <c r="EI14" i="30"/>
  <c r="G6" i="65"/>
  <c r="G5" i="66"/>
  <c r="E6" i="66"/>
  <c r="H8" i="65"/>
  <c r="L8" i="65"/>
  <c r="L7" i="66"/>
  <c r="GH69" i="30"/>
  <c r="J16" i="65"/>
  <c r="G16" i="65"/>
  <c r="EH14" i="30"/>
  <c r="C21" i="30"/>
  <c r="EG8" i="30"/>
  <c r="EK8" i="30"/>
  <c r="EO8" i="30"/>
  <c r="EY8" i="30"/>
  <c r="FM8" i="30"/>
  <c r="FU8" i="30"/>
  <c r="FC35" i="30"/>
  <c r="FM35" i="30"/>
  <c r="EM35" i="30"/>
  <c r="FO35" i="30"/>
  <c r="F16" i="65"/>
  <c r="G35" i="59"/>
  <c r="F35" i="59"/>
  <c r="AY69" i="30"/>
  <c r="GF69" i="30"/>
  <c r="K4" i="66"/>
  <c r="J4" i="66"/>
  <c r="DF69" i="30"/>
  <c r="AS69" i="30"/>
  <c r="AR69" i="30"/>
  <c r="EN8" i="30"/>
  <c r="FC8" i="30"/>
  <c r="FQ8" i="30"/>
  <c r="FO8" i="30"/>
  <c r="EX8" i="30"/>
  <c r="FT8" i="30"/>
  <c r="EY27" i="30"/>
  <c r="F7" i="66"/>
  <c r="F8" i="59"/>
  <c r="M39" i="46"/>
  <c r="O29" i="30"/>
  <c r="H7" i="66"/>
  <c r="L8" i="59"/>
  <c r="G27" i="30"/>
  <c r="D8" i="59"/>
  <c r="H8" i="59"/>
  <c r="FA27" i="30"/>
  <c r="FE27" i="30"/>
  <c r="EX27" i="30"/>
  <c r="FB27" i="30"/>
  <c r="EZ27" i="30"/>
  <c r="FC27" i="30"/>
  <c r="FD27" i="30"/>
  <c r="L10" i="63"/>
  <c r="L11" i="63"/>
  <c r="C19" i="69"/>
  <c r="L12" i="63"/>
  <c r="EV27" i="30"/>
  <c r="L13" i="63"/>
  <c r="E42" i="63" s="1"/>
  <c r="F42" i="63" s="1"/>
  <c r="H42" i="63" s="1"/>
  <c r="BC20" i="70"/>
  <c r="BC26" i="64"/>
  <c r="ES10" i="30"/>
  <c r="ES16" i="30" s="1"/>
  <c r="ES23" i="30" s="1"/>
  <c r="ES31" i="30" s="1"/>
  <c r="ES37" i="30" s="1"/>
  <c r="GP3" i="30"/>
  <c r="GP10" i="30" s="1"/>
  <c r="GP16" i="30" s="1"/>
  <c r="GP23" i="30" s="1"/>
  <c r="GP31" i="30" s="1"/>
  <c r="GP37" i="30" s="1"/>
  <c r="F31" i="73"/>
  <c r="F31" i="76" s="1"/>
  <c r="EE33" i="30"/>
  <c r="EU33" i="30" s="1"/>
  <c r="FK33" i="30" s="1"/>
  <c r="GB33" i="30" s="1"/>
  <c r="I35" i="73"/>
  <c r="I35" i="76" s="1"/>
  <c r="H34" i="73"/>
  <c r="H34" i="76" s="1"/>
  <c r="K34" i="73"/>
  <c r="K34" i="76" s="1"/>
  <c r="C34" i="73"/>
  <c r="C34" i="76" s="1"/>
  <c r="D34" i="73"/>
  <c r="D34" i="76" s="1"/>
  <c r="F35" i="73"/>
  <c r="F35" i="76" s="1"/>
  <c r="G35" i="73"/>
  <c r="G35" i="76" s="1"/>
  <c r="J34" i="73"/>
  <c r="J34" i="76" s="1"/>
  <c r="H35" i="73"/>
  <c r="H35" i="76" s="1"/>
  <c r="F34" i="73"/>
  <c r="F34" i="76" s="1"/>
  <c r="K35" i="73"/>
  <c r="K35" i="76" s="1"/>
  <c r="C35" i="73"/>
  <c r="C35" i="76" s="1"/>
  <c r="E35" i="73"/>
  <c r="E35" i="76" s="1"/>
  <c r="G34" i="73"/>
  <c r="G34" i="76" s="1"/>
  <c r="J35" i="73"/>
  <c r="J35" i="76" s="1"/>
  <c r="K35" i="59"/>
  <c r="K16" i="65"/>
  <c r="K17" i="66"/>
  <c r="I34" i="73"/>
  <c r="I34" i="76" s="1"/>
  <c r="P29" i="30"/>
  <c r="I5" i="65"/>
  <c r="I5" i="59"/>
  <c r="I4" i="66"/>
  <c r="G8" i="65"/>
  <c r="G8" i="59"/>
  <c r="G7" i="66"/>
  <c r="K7" i="65"/>
  <c r="K6" i="66"/>
  <c r="K7" i="59"/>
  <c r="EU39" i="30"/>
  <c r="E8" i="59"/>
  <c r="E7" i="66"/>
  <c r="E8" i="65"/>
  <c r="M8" i="65"/>
  <c r="M8" i="59"/>
  <c r="M7" i="66"/>
  <c r="EI35" i="30"/>
  <c r="EW35" i="30"/>
  <c r="FE35" i="30"/>
  <c r="FS35" i="30"/>
  <c r="D31" i="73"/>
  <c r="D31" i="76" s="1"/>
  <c r="EF14" i="30"/>
  <c r="E5" i="66"/>
  <c r="E6" i="65"/>
  <c r="E6" i="59"/>
  <c r="M6" i="65"/>
  <c r="M5" i="66"/>
  <c r="EW27" i="30"/>
  <c r="DC69" i="30"/>
  <c r="DA65" i="30"/>
  <c r="AT69" i="30"/>
  <c r="DD66" i="30"/>
  <c r="FA66" i="30" s="1"/>
  <c r="AW69" i="30"/>
  <c r="D35" i="59"/>
  <c r="D16" i="65"/>
  <c r="L17" i="66"/>
  <c r="L16" i="65"/>
  <c r="L35" i="59"/>
  <c r="CZ69" i="30"/>
  <c r="DA89" i="30"/>
  <c r="EH8" i="30"/>
  <c r="M5" i="65"/>
  <c r="M4" i="66"/>
  <c r="T29" i="30"/>
  <c r="M5" i="59"/>
  <c r="L5" i="66"/>
  <c r="G7" i="59"/>
  <c r="G7" i="65"/>
  <c r="GC60" i="30"/>
  <c r="GP60" i="30" s="1"/>
  <c r="DH69" i="30"/>
  <c r="DG67" i="30"/>
  <c r="DX67" i="30" s="1"/>
  <c r="F69" i="30"/>
  <c r="I5" i="66"/>
  <c r="FL8" i="30"/>
  <c r="DE89" i="30"/>
  <c r="DO12" i="30"/>
  <c r="EE12" i="30" s="1"/>
  <c r="EU12" i="30" s="1"/>
  <c r="FK12" i="30" s="1"/>
  <c r="GB12" i="30" s="1"/>
  <c r="DH89" i="30"/>
  <c r="D5" i="66"/>
  <c r="K29" i="30"/>
  <c r="S29" i="30"/>
  <c r="L6" i="59"/>
  <c r="H7" i="65"/>
  <c r="DB64" i="30"/>
  <c r="DB69" i="30" s="1"/>
  <c r="AU69" i="30"/>
  <c r="D35" i="73"/>
  <c r="D35" i="76" s="1"/>
  <c r="K5" i="65"/>
  <c r="R29" i="30"/>
  <c r="DB89" i="30"/>
  <c r="DO11" i="30"/>
  <c r="CZ89" i="30"/>
  <c r="K6" i="65"/>
  <c r="I7" i="65"/>
  <c r="I6" i="66"/>
  <c r="I7" i="59"/>
  <c r="FD35" i="30"/>
  <c r="AZ69" i="30"/>
  <c r="DG65" i="30"/>
  <c r="FD65" i="30" s="1"/>
  <c r="DE66" i="30"/>
  <c r="AX69" i="30"/>
  <c r="I8" i="65"/>
  <c r="I7" i="66"/>
  <c r="AV69" i="30"/>
  <c r="EJ8" i="30"/>
  <c r="G5" i="65"/>
  <c r="N29" i="30"/>
  <c r="G4" i="66"/>
  <c r="CY39" i="30"/>
  <c r="FL39" i="30" s="1"/>
  <c r="K8" i="65"/>
  <c r="K8" i="59"/>
  <c r="DG89" i="30"/>
  <c r="DF89" i="30"/>
  <c r="J7" i="65"/>
  <c r="Q29" i="30"/>
  <c r="BA69" i="30"/>
  <c r="E17" i="66"/>
  <c r="M35" i="59"/>
  <c r="M16" i="65"/>
  <c r="M17" i="66"/>
  <c r="H5" i="65"/>
  <c r="H4" i="66"/>
  <c r="H5" i="59"/>
  <c r="F7" i="65"/>
  <c r="F7" i="59"/>
  <c r="L5" i="65"/>
  <c r="C20" i="68"/>
  <c r="M5" i="71"/>
  <c r="C13" i="69"/>
  <c r="J8" i="65"/>
  <c r="C14" i="68"/>
  <c r="M12" i="71"/>
  <c r="AH6" i="30" l="1"/>
  <c r="AH12" i="30"/>
  <c r="AH18" i="30"/>
  <c r="AH42" i="74"/>
  <c r="AI42" i="74" s="1"/>
  <c r="AJ42" i="74" s="1"/>
  <c r="AH4" i="30"/>
  <c r="AL4" i="30" s="1"/>
  <c r="AH20" i="74"/>
  <c r="AL20" i="74" s="1"/>
  <c r="AK20" i="74" s="1"/>
  <c r="AM20" i="74" s="1"/>
  <c r="AH24" i="74"/>
  <c r="AL24" i="74" s="1"/>
  <c r="AK24" i="74" s="1"/>
  <c r="AM24" i="74" s="1"/>
  <c r="AH9" i="74"/>
  <c r="AL9" i="74" s="1"/>
  <c r="AK9" i="74" s="1"/>
  <c r="AM9" i="74" s="1"/>
  <c r="AH21" i="74"/>
  <c r="AL21" i="74" s="1"/>
  <c r="AK21" i="74" s="1"/>
  <c r="AM21" i="74" s="1"/>
  <c r="AH34" i="74"/>
  <c r="AI34" i="74" s="1"/>
  <c r="AJ34" i="74" s="1"/>
  <c r="AH23" i="74"/>
  <c r="AL23" i="74" s="1"/>
  <c r="AK23" i="74" s="1"/>
  <c r="AM23" i="74" s="1"/>
  <c r="AH37" i="74"/>
  <c r="AL37" i="74" s="1"/>
  <c r="AH17" i="30"/>
  <c r="AL17" i="30" s="1"/>
  <c r="AH22" i="74"/>
  <c r="AL22" i="74" s="1"/>
  <c r="AK22" i="74" s="1"/>
  <c r="AM22" i="74" s="1"/>
  <c r="AH40" i="74"/>
  <c r="AL40" i="74" s="1"/>
  <c r="AH5" i="30"/>
  <c r="AL5" i="30" s="1"/>
  <c r="AH7" i="74"/>
  <c r="AL7" i="74" s="1"/>
  <c r="AK7" i="74" s="1"/>
  <c r="AM7" i="74" s="1"/>
  <c r="AH41" i="74"/>
  <c r="AL41" i="74" s="1"/>
  <c r="AH13" i="30"/>
  <c r="AL13" i="30" s="1"/>
  <c r="AH4" i="74"/>
  <c r="AL4" i="74" s="1"/>
  <c r="AH36" i="74"/>
  <c r="AL36" i="74" s="1"/>
  <c r="AH16" i="74"/>
  <c r="AL16" i="74" s="1"/>
  <c r="AH28" i="74"/>
  <c r="AL28" i="74" s="1"/>
  <c r="AK28" i="74" s="1"/>
  <c r="AM28" i="74" s="1"/>
  <c r="AH39" i="74"/>
  <c r="AI39" i="74" s="1"/>
  <c r="AJ39" i="74" s="1"/>
  <c r="AH35" i="74"/>
  <c r="AI35" i="74" s="1"/>
  <c r="AJ35" i="74" s="1"/>
  <c r="AH7" i="30"/>
  <c r="AL7" i="30" s="1"/>
  <c r="AH5" i="74"/>
  <c r="AL5" i="74" s="1"/>
  <c r="AH4" i="70"/>
  <c r="AL4" i="70" s="1"/>
  <c r="AI6" i="64"/>
  <c r="AH6" i="64"/>
  <c r="AI4" i="64"/>
  <c r="AJ4" i="64" s="1"/>
  <c r="AL4" i="64"/>
  <c r="AK4" i="64"/>
  <c r="AU10" i="64"/>
  <c r="DE69" i="30"/>
  <c r="FB66" i="30"/>
  <c r="FI66" i="30" s="1"/>
  <c r="DA69" i="30"/>
  <c r="EX65" i="30"/>
  <c r="FI65" i="30" s="1"/>
  <c r="DL40" i="30"/>
  <c r="FL40" i="30"/>
  <c r="FY40" i="30" s="1"/>
  <c r="EL39" i="30"/>
  <c r="FR39" i="30"/>
  <c r="FY39" i="30" s="1"/>
  <c r="AL25" i="30"/>
  <c r="AK25" i="30" s="1"/>
  <c r="AM25" i="30" s="1"/>
  <c r="AO25" i="30" s="1"/>
  <c r="AR25" i="30" s="1"/>
  <c r="AL19" i="30"/>
  <c r="AI19" i="30"/>
  <c r="AJ19" i="30" s="1"/>
  <c r="AL18" i="30"/>
  <c r="AI18" i="30"/>
  <c r="AJ18" i="30" s="1"/>
  <c r="AL20" i="30"/>
  <c r="AI20" i="30"/>
  <c r="AJ20" i="30" s="1"/>
  <c r="AN12" i="74"/>
  <c r="AO12" i="74" s="1"/>
  <c r="AR12" i="74"/>
  <c r="GT19" i="30"/>
  <c r="BG19" i="30" s="1"/>
  <c r="CK19" i="30" s="1"/>
  <c r="FP12" i="74"/>
  <c r="AL12" i="30"/>
  <c r="AI12" i="30"/>
  <c r="AJ12" i="30" s="1"/>
  <c r="AL19" i="74"/>
  <c r="AI19" i="74"/>
  <c r="AJ19" i="74" s="1"/>
  <c r="AL18" i="74"/>
  <c r="AI18" i="74"/>
  <c r="AJ18" i="74" s="1"/>
  <c r="AL17" i="74"/>
  <c r="AI17" i="74"/>
  <c r="AJ17" i="74" s="1"/>
  <c r="AI16" i="74"/>
  <c r="AJ16" i="74" s="1"/>
  <c r="AI17" i="30"/>
  <c r="AJ17" i="30" s="1"/>
  <c r="AL6" i="74"/>
  <c r="AI6" i="74"/>
  <c r="AJ6" i="74" s="1"/>
  <c r="AI5" i="74"/>
  <c r="AJ5" i="74" s="1"/>
  <c r="AI7" i="30"/>
  <c r="AJ7" i="30" s="1"/>
  <c r="AL6" i="30"/>
  <c r="AI6" i="30"/>
  <c r="AJ6" i="30" s="1"/>
  <c r="AL38" i="74"/>
  <c r="AK38" i="74" s="1"/>
  <c r="AM38" i="74" s="1"/>
  <c r="AO38" i="74" s="1"/>
  <c r="AT3" i="64"/>
  <c r="AL42" i="74"/>
  <c r="AK42" i="74" s="1"/>
  <c r="AM42" i="74" s="1"/>
  <c r="AO42" i="74" s="1"/>
  <c r="AL26" i="30"/>
  <c r="AK26" i="30" s="1"/>
  <c r="AM26" i="30" s="1"/>
  <c r="AO26" i="30" s="1"/>
  <c r="AS26" i="30" s="1"/>
  <c r="AI36" i="74"/>
  <c r="AJ36" i="74" s="1"/>
  <c r="AI37" i="74"/>
  <c r="AJ37" i="74" s="1"/>
  <c r="AI40" i="74"/>
  <c r="AJ40" i="74" s="1"/>
  <c r="AI41" i="74"/>
  <c r="AJ41" i="74" s="1"/>
  <c r="AI4" i="70"/>
  <c r="AJ4" i="70" s="1"/>
  <c r="AI4" i="74"/>
  <c r="AJ4" i="74" s="1"/>
  <c r="AL34" i="74"/>
  <c r="AL24" i="30"/>
  <c r="AJ24" i="30"/>
  <c r="AI5" i="30"/>
  <c r="AJ5" i="30" s="1"/>
  <c r="BD5" i="70"/>
  <c r="BR19" i="70" s="1"/>
  <c r="BE5" i="70"/>
  <c r="AL11" i="30"/>
  <c r="AI11" i="30"/>
  <c r="BE4" i="70"/>
  <c r="BE6" i="70"/>
  <c r="BD6" i="70"/>
  <c r="FP22" i="74"/>
  <c r="FP9" i="74"/>
  <c r="FP8" i="74"/>
  <c r="FP41" i="74"/>
  <c r="FP38" i="74"/>
  <c r="FP21" i="74"/>
  <c r="FP36" i="74"/>
  <c r="FP20" i="74"/>
  <c r="FP19" i="74"/>
  <c r="FP39" i="74"/>
  <c r="FP7" i="74"/>
  <c r="FP10" i="74"/>
  <c r="FP40" i="74"/>
  <c r="FP37" i="74"/>
  <c r="FP23" i="74"/>
  <c r="FP11" i="74"/>
  <c r="I29" i="68"/>
  <c r="F28" i="68"/>
  <c r="DL39" i="30"/>
  <c r="E29" i="68"/>
  <c r="D7" i="73"/>
  <c r="D7" i="76" s="1"/>
  <c r="F13" i="71"/>
  <c r="I13" i="71"/>
  <c r="AV15" i="70"/>
  <c r="AV16" i="70" s="1"/>
  <c r="N16" i="70"/>
  <c r="F14" i="71" s="1"/>
  <c r="H29" i="68"/>
  <c r="AW60" i="74"/>
  <c r="FG60" i="74" s="1"/>
  <c r="FG74" i="74" s="1"/>
  <c r="E30" i="59"/>
  <c r="J29" i="68"/>
  <c r="AS60" i="74"/>
  <c r="FC60" i="74" s="1"/>
  <c r="FC63" i="74" s="1"/>
  <c r="AX60" i="74"/>
  <c r="FH60" i="74" s="1"/>
  <c r="FH63" i="74" s="1"/>
  <c r="H28" i="68"/>
  <c r="EC58" i="30"/>
  <c r="AU60" i="74"/>
  <c r="FE60" i="74" s="1"/>
  <c r="FE63" i="74" s="1"/>
  <c r="DK61" i="74"/>
  <c r="E21" i="65"/>
  <c r="AS58" i="30"/>
  <c r="CZ58" i="30" s="1"/>
  <c r="CZ61" i="30" s="1"/>
  <c r="F29" i="68"/>
  <c r="G29" i="68"/>
  <c r="L16" i="70"/>
  <c r="D14" i="71" s="1"/>
  <c r="E20" i="59"/>
  <c r="E38" i="59" s="1"/>
  <c r="L61" i="30"/>
  <c r="DL89" i="30"/>
  <c r="DL66" i="30"/>
  <c r="DL65" i="30"/>
  <c r="DL33" i="30"/>
  <c r="C33" i="30" s="1"/>
  <c r="F33" i="30" s="1"/>
  <c r="DL64" i="30"/>
  <c r="DL67" i="30"/>
  <c r="C10" i="93"/>
  <c r="C18" i="93"/>
  <c r="D3" i="93"/>
  <c r="C36" i="93"/>
  <c r="C29" i="93"/>
  <c r="C18" i="101"/>
  <c r="D3" i="101"/>
  <c r="C36" i="101"/>
  <c r="C10" i="101"/>
  <c r="C29" i="101"/>
  <c r="C18" i="96"/>
  <c r="C10" i="96"/>
  <c r="D3" i="96"/>
  <c r="C36" i="96"/>
  <c r="C29" i="96"/>
  <c r="C18" i="98"/>
  <c r="D3" i="98"/>
  <c r="C29" i="98"/>
  <c r="C36" i="98"/>
  <c r="C10" i="98"/>
  <c r="C18" i="99"/>
  <c r="C36" i="99"/>
  <c r="C29" i="99"/>
  <c r="D3" i="99"/>
  <c r="C10" i="99"/>
  <c r="D3" i="94"/>
  <c r="C18" i="94"/>
  <c r="C10" i="94"/>
  <c r="C29" i="94"/>
  <c r="C36" i="94"/>
  <c r="C18" i="102"/>
  <c r="C29" i="102"/>
  <c r="C36" i="102"/>
  <c r="C10" i="102"/>
  <c r="D3" i="102"/>
  <c r="C18" i="100"/>
  <c r="D3" i="100"/>
  <c r="C36" i="100"/>
  <c r="C10" i="100"/>
  <c r="C29" i="100"/>
  <c r="C18" i="97"/>
  <c r="C29" i="97"/>
  <c r="C36" i="97"/>
  <c r="C10" i="97"/>
  <c r="D3" i="97"/>
  <c r="C18" i="95"/>
  <c r="C29" i="95"/>
  <c r="C10" i="95"/>
  <c r="C36" i="95"/>
  <c r="D3" i="95"/>
  <c r="C18" i="103"/>
  <c r="D3" i="103"/>
  <c r="C36" i="103"/>
  <c r="C29" i="103"/>
  <c r="C10" i="103"/>
  <c r="AY15" i="70"/>
  <c r="AY16" i="70" s="1"/>
  <c r="FX63" i="30"/>
  <c r="FV63" i="30"/>
  <c r="FF63" i="30"/>
  <c r="FF72" i="30"/>
  <c r="M20" i="61" s="1"/>
  <c r="FD63" i="74"/>
  <c r="FD74" i="74"/>
  <c r="L29" i="68"/>
  <c r="L28" i="68"/>
  <c r="AZ60" i="74"/>
  <c r="FJ60" i="74" s="1"/>
  <c r="FG63" i="30"/>
  <c r="FG72" i="30"/>
  <c r="N20" i="61" s="1"/>
  <c r="FF63" i="74"/>
  <c r="FF74" i="74"/>
  <c r="F57" i="30"/>
  <c r="M29" i="68"/>
  <c r="BA60" i="74"/>
  <c r="FK60" i="74" s="1"/>
  <c r="M28" i="68"/>
  <c r="FW63" i="30"/>
  <c r="FH63" i="30"/>
  <c r="FH72" i="30"/>
  <c r="O20" i="61" s="1"/>
  <c r="O20" i="94" s="1"/>
  <c r="K28" i="68"/>
  <c r="K29" i="68"/>
  <c r="AY60" i="74"/>
  <c r="FI60" i="74" s="1"/>
  <c r="D29" i="68"/>
  <c r="D28" i="68"/>
  <c r="F60" i="74"/>
  <c r="AR60" i="74"/>
  <c r="C40" i="73"/>
  <c r="C40" i="76" s="1"/>
  <c r="N40" i="76" s="1"/>
  <c r="F58" i="30"/>
  <c r="C7" i="65"/>
  <c r="C7" i="66"/>
  <c r="C8" i="65"/>
  <c r="C6" i="59"/>
  <c r="C8" i="59"/>
  <c r="C6" i="66"/>
  <c r="C7" i="59"/>
  <c r="C6" i="65"/>
  <c r="C5" i="66"/>
  <c r="C35" i="59"/>
  <c r="C17" i="66"/>
  <c r="C16" i="65"/>
  <c r="E31" i="73"/>
  <c r="E31" i="76" s="1"/>
  <c r="L31" i="73"/>
  <c r="L31" i="76" s="1"/>
  <c r="J31" i="73"/>
  <c r="J31" i="76" s="1"/>
  <c r="GP69" i="30"/>
  <c r="EC56" i="30"/>
  <c r="DI35" i="30"/>
  <c r="DZ32" i="30"/>
  <c r="DZ35" i="30" s="1"/>
  <c r="I31" i="73"/>
  <c r="I31" i="76" s="1"/>
  <c r="H31" i="73"/>
  <c r="H31" i="76" s="1"/>
  <c r="FY8" i="30"/>
  <c r="FY35" i="30"/>
  <c r="H7" i="73"/>
  <c r="H7" i="76" s="1"/>
  <c r="ES14" i="30"/>
  <c r="FI35" i="30"/>
  <c r="DK35" i="30"/>
  <c r="I21" i="65"/>
  <c r="FI8" i="30"/>
  <c r="ES40" i="30"/>
  <c r="ES8" i="30"/>
  <c r="Q61" i="30"/>
  <c r="DP32" i="30"/>
  <c r="L20" i="59"/>
  <c r="L38" i="59" s="1"/>
  <c r="AW58" i="30"/>
  <c r="DD58" i="30" s="1"/>
  <c r="DD61" i="30" s="1"/>
  <c r="I20" i="59"/>
  <c r="I38" i="59" s="1"/>
  <c r="DP40" i="30"/>
  <c r="EC40" i="30" s="1"/>
  <c r="AW57" i="30"/>
  <c r="GH57" i="30" s="1"/>
  <c r="GH72" i="30" s="1"/>
  <c r="I7" i="73"/>
  <c r="I7" i="76" s="1"/>
  <c r="DJ35" i="30"/>
  <c r="M20" i="59"/>
  <c r="M15" i="66" s="1"/>
  <c r="BD35" i="30"/>
  <c r="O7" i="61" s="1"/>
  <c r="BC35" i="30"/>
  <c r="N7" i="61" s="1"/>
  <c r="BB35" i="30"/>
  <c r="M7" i="61" s="1"/>
  <c r="H20" i="59"/>
  <c r="H38" i="59" s="1"/>
  <c r="AV58" i="30"/>
  <c r="DC58" i="30" s="1"/>
  <c r="DC61" i="30" s="1"/>
  <c r="CY69" i="30"/>
  <c r="GC57" i="30"/>
  <c r="G20" i="59"/>
  <c r="G15" i="66" s="1"/>
  <c r="G7" i="73"/>
  <c r="G7" i="76" s="1"/>
  <c r="O61" i="30"/>
  <c r="AZ58" i="30"/>
  <c r="DG58" i="30" s="1"/>
  <c r="DG61" i="30" s="1"/>
  <c r="H21" i="65"/>
  <c r="G21" i="65"/>
  <c r="AT58" i="30"/>
  <c r="DA58" i="30" s="1"/>
  <c r="DA61" i="30" s="1"/>
  <c r="K7" i="73"/>
  <c r="K7" i="76" s="1"/>
  <c r="BE69" i="30"/>
  <c r="F20" i="59"/>
  <c r="F38" i="59" s="1"/>
  <c r="BA57" i="30"/>
  <c r="GL57" i="30" s="1"/>
  <c r="GL61" i="30" s="1"/>
  <c r="F21" i="65"/>
  <c r="AU58" i="30"/>
  <c r="DB58" i="30" s="1"/>
  <c r="DB61" i="30" s="1"/>
  <c r="F7" i="73"/>
  <c r="F7" i="76" s="1"/>
  <c r="K16" i="70"/>
  <c r="C14" i="71" s="1"/>
  <c r="K13" i="71"/>
  <c r="GS14" i="30"/>
  <c r="J13" i="71"/>
  <c r="K31" i="73"/>
  <c r="K31" i="76" s="1"/>
  <c r="C31" i="73"/>
  <c r="C31" i="76" s="1"/>
  <c r="C30" i="87"/>
  <c r="C12" i="87"/>
  <c r="C21" i="87"/>
  <c r="C30" i="85"/>
  <c r="C21" i="85"/>
  <c r="C12" i="85"/>
  <c r="C30" i="90"/>
  <c r="C21" i="90"/>
  <c r="C12" i="90"/>
  <c r="C30" i="79"/>
  <c r="C21" i="79"/>
  <c r="C12" i="79"/>
  <c r="C30" i="76"/>
  <c r="C21" i="76"/>
  <c r="C12" i="76"/>
  <c r="C30" i="89"/>
  <c r="C21" i="89"/>
  <c r="C12" i="89"/>
  <c r="C12" i="84"/>
  <c r="C21" i="84"/>
  <c r="C30" i="84"/>
  <c r="C30" i="88"/>
  <c r="C21" i="88"/>
  <c r="C12" i="88"/>
  <c r="C30" i="86"/>
  <c r="C21" i="86"/>
  <c r="C12" i="86"/>
  <c r="C30" i="77"/>
  <c r="C21" i="77"/>
  <c r="C12" i="77"/>
  <c r="C30" i="78"/>
  <c r="C21" i="78"/>
  <c r="C12" i="78"/>
  <c r="C30" i="91"/>
  <c r="C12" i="91"/>
  <c r="C21" i="91"/>
  <c r="D4" i="91"/>
  <c r="D4" i="86"/>
  <c r="D4" i="77"/>
  <c r="D4" i="89"/>
  <c r="D4" i="87"/>
  <c r="D4" i="85"/>
  <c r="D4" i="78"/>
  <c r="D4" i="76"/>
  <c r="D4" i="90"/>
  <c r="D4" i="88"/>
  <c r="D4" i="79"/>
  <c r="D4" i="84"/>
  <c r="J20" i="59"/>
  <c r="J38" i="59" s="1"/>
  <c r="E13" i="71"/>
  <c r="O16" i="70"/>
  <c r="G14" i="71" s="1"/>
  <c r="J21" i="65"/>
  <c r="AX58" i="30"/>
  <c r="DE58" i="30" s="1"/>
  <c r="DE61" i="30" s="1"/>
  <c r="J34" i="32"/>
  <c r="AZ15" i="70"/>
  <c r="AZ16" i="70" s="1"/>
  <c r="AW15" i="70"/>
  <c r="AW16" i="70" s="1"/>
  <c r="R16" i="70"/>
  <c r="J14" i="71" s="1"/>
  <c r="AU15" i="70"/>
  <c r="AU16" i="70" s="1"/>
  <c r="G13" i="71"/>
  <c r="DP39" i="30"/>
  <c r="EF39" i="30"/>
  <c r="ES39" i="30" s="1"/>
  <c r="BA15" i="70"/>
  <c r="BA16" i="70" s="1"/>
  <c r="D13" i="71"/>
  <c r="T61" i="30"/>
  <c r="T16" i="70"/>
  <c r="L14" i="71" s="1"/>
  <c r="BA58" i="30"/>
  <c r="DH58" i="30" s="1"/>
  <c r="DH61" i="30" s="1"/>
  <c r="M21" i="65"/>
  <c r="M16" i="70"/>
  <c r="E14" i="71" s="1"/>
  <c r="S16" i="70"/>
  <c r="K14" i="71" s="1"/>
  <c r="AT15" i="70"/>
  <c r="AT16" i="70" s="1"/>
  <c r="L7" i="73"/>
  <c r="L7" i="76" s="1"/>
  <c r="AS15" i="70"/>
  <c r="AS16" i="70" s="1"/>
  <c r="L16" i="63"/>
  <c r="C69" i="63" s="1"/>
  <c r="FP24" i="74"/>
  <c r="L21" i="65"/>
  <c r="AZ61" i="74"/>
  <c r="K40" i="82"/>
  <c r="K40" i="84" s="1"/>
  <c r="S63" i="74"/>
  <c r="K7" i="82"/>
  <c r="K7" i="84" s="1"/>
  <c r="L19" i="68"/>
  <c r="AY58" i="30"/>
  <c r="DF58" i="30" s="1"/>
  <c r="DF61" i="30" s="1"/>
  <c r="EC61" i="74"/>
  <c r="EP61" i="74"/>
  <c r="C13" i="71"/>
  <c r="J7" i="73"/>
  <c r="J7" i="76" s="1"/>
  <c r="P61" i="30"/>
  <c r="EW65" i="74"/>
  <c r="EW74" i="74"/>
  <c r="L24" i="82" s="1"/>
  <c r="L24" i="84" s="1"/>
  <c r="EG65" i="74"/>
  <c r="EG74" i="74"/>
  <c r="I23" i="82" s="1"/>
  <c r="AW61" i="74"/>
  <c r="I19" i="68"/>
  <c r="H40" i="82"/>
  <c r="H40" i="84" s="1"/>
  <c r="P63" i="74"/>
  <c r="H7" i="82"/>
  <c r="H7" i="84" s="1"/>
  <c r="EQ65" i="74"/>
  <c r="EQ74" i="74"/>
  <c r="F24" i="82" s="1"/>
  <c r="F24" i="84" s="1"/>
  <c r="T63" i="74"/>
  <c r="L7" i="82"/>
  <c r="L7" i="84" s="1"/>
  <c r="M19" i="68"/>
  <c r="BA61" i="74"/>
  <c r="L40" i="82"/>
  <c r="L40" i="84" s="1"/>
  <c r="EE65" i="74"/>
  <c r="EE74" i="74"/>
  <c r="G23" i="82" s="1"/>
  <c r="AT61" i="74"/>
  <c r="E40" i="82"/>
  <c r="E40" i="84" s="1"/>
  <c r="E7" i="82"/>
  <c r="E7" i="84" s="1"/>
  <c r="F19" i="68"/>
  <c r="M63" i="74"/>
  <c r="ER65" i="74"/>
  <c r="ER74" i="74"/>
  <c r="G24" i="82" s="1"/>
  <c r="G24" i="84" s="1"/>
  <c r="I30" i="59"/>
  <c r="K21" i="65"/>
  <c r="EF65" i="74"/>
  <c r="EF74" i="74"/>
  <c r="H23" i="82" s="1"/>
  <c r="G7" i="82"/>
  <c r="G7" i="84" s="1"/>
  <c r="O63" i="74"/>
  <c r="AV61" i="74"/>
  <c r="H19" i="68"/>
  <c r="G40" i="82"/>
  <c r="G40" i="84" s="1"/>
  <c r="EV65" i="74"/>
  <c r="EV74" i="74"/>
  <c r="K24" i="82" s="1"/>
  <c r="K24" i="84" s="1"/>
  <c r="ED65" i="74"/>
  <c r="ED74" i="74"/>
  <c r="F23" i="82" s="1"/>
  <c r="D7" i="82"/>
  <c r="D7" i="84" s="1"/>
  <c r="AS61" i="74"/>
  <c r="L63" i="74"/>
  <c r="D40" i="82"/>
  <c r="D40" i="84" s="1"/>
  <c r="E19" i="68"/>
  <c r="EU65" i="74"/>
  <c r="EU74" i="74"/>
  <c r="J24" i="82" s="1"/>
  <c r="J24" i="84" s="1"/>
  <c r="EJ65" i="74"/>
  <c r="EJ74" i="74"/>
  <c r="L23" i="82" s="1"/>
  <c r="AU61" i="74"/>
  <c r="F40" i="82"/>
  <c r="F40" i="84" s="1"/>
  <c r="G19" i="68"/>
  <c r="F7" i="82"/>
  <c r="F7" i="84" s="1"/>
  <c r="N63" i="74"/>
  <c r="K20" i="59"/>
  <c r="K15" i="66" s="1"/>
  <c r="ES65" i="74"/>
  <c r="ES74" i="74"/>
  <c r="H24" i="82" s="1"/>
  <c r="H24" i="84" s="1"/>
  <c r="R63" i="74"/>
  <c r="J7" i="82"/>
  <c r="J7" i="84" s="1"/>
  <c r="AY61" i="74"/>
  <c r="K19" i="68"/>
  <c r="J40" i="82"/>
  <c r="J40" i="84" s="1"/>
  <c r="EH65" i="74"/>
  <c r="EH74" i="74"/>
  <c r="J23" i="82" s="1"/>
  <c r="Q63" i="74"/>
  <c r="AX61" i="74"/>
  <c r="I40" i="82"/>
  <c r="I40" i="84" s="1"/>
  <c r="I7" i="82"/>
  <c r="I7" i="84" s="1"/>
  <c r="J19" i="68"/>
  <c r="ET65" i="74"/>
  <c r="ET74" i="74"/>
  <c r="I24" i="82" s="1"/>
  <c r="I24" i="84" s="1"/>
  <c r="EI65" i="74"/>
  <c r="EI74" i="74"/>
  <c r="K23" i="82" s="1"/>
  <c r="AR61" i="74"/>
  <c r="K63" i="74"/>
  <c r="F61" i="74"/>
  <c r="C40" i="82"/>
  <c r="C40" i="84" s="1"/>
  <c r="D19" i="68"/>
  <c r="C7" i="82"/>
  <c r="C7" i="84" s="1"/>
  <c r="GI61" i="30"/>
  <c r="C7" i="73"/>
  <c r="C7" i="76" s="1"/>
  <c r="F30" i="59"/>
  <c r="E7" i="73"/>
  <c r="E7" i="76" s="1"/>
  <c r="BC17" i="64"/>
  <c r="D40" i="46"/>
  <c r="M40" i="76"/>
  <c r="M39" i="84"/>
  <c r="C30" i="83"/>
  <c r="C12" i="83"/>
  <c r="C21" i="83"/>
  <c r="C21" i="82"/>
  <c r="C12" i="82"/>
  <c r="C30" i="82"/>
  <c r="N39" i="83"/>
  <c r="F31" i="83"/>
  <c r="F35" i="83"/>
  <c r="D35" i="83"/>
  <c r="I31" i="83"/>
  <c r="E35" i="83"/>
  <c r="G35" i="83"/>
  <c r="D4" i="82"/>
  <c r="D4" i="83"/>
  <c r="M39" i="83"/>
  <c r="J31" i="83"/>
  <c r="J35" i="83"/>
  <c r="E34" i="83"/>
  <c r="K35" i="83"/>
  <c r="L31" i="83"/>
  <c r="H35" i="83"/>
  <c r="M34" i="82"/>
  <c r="C34" i="83"/>
  <c r="I35" i="83"/>
  <c r="H31" i="83"/>
  <c r="M32" i="83"/>
  <c r="M33" i="84"/>
  <c r="M33" i="83"/>
  <c r="M32" i="84"/>
  <c r="H34" i="83"/>
  <c r="C31" i="83"/>
  <c r="M31" i="82"/>
  <c r="I34" i="83"/>
  <c r="D34" i="83"/>
  <c r="F34" i="83"/>
  <c r="L35" i="83"/>
  <c r="G34" i="83"/>
  <c r="K31" i="83"/>
  <c r="N39" i="84"/>
  <c r="L34" i="83"/>
  <c r="G31" i="83"/>
  <c r="C35" i="83"/>
  <c r="M35" i="82"/>
  <c r="D31" i="83"/>
  <c r="J34" i="83"/>
  <c r="E31" i="83"/>
  <c r="K34" i="83"/>
  <c r="C24" i="83"/>
  <c r="D24" i="83"/>
  <c r="M39" i="76"/>
  <c r="D3" i="61"/>
  <c r="C3" i="81"/>
  <c r="D3" i="81" s="1"/>
  <c r="E3" i="81" s="1"/>
  <c r="F3" i="81" s="1"/>
  <c r="G3" i="81" s="1"/>
  <c r="H3" i="81" s="1"/>
  <c r="I3" i="81" s="1"/>
  <c r="J3" i="81" s="1"/>
  <c r="K3" i="81" s="1"/>
  <c r="L3" i="81" s="1"/>
  <c r="M3" i="81" s="1"/>
  <c r="N3" i="81" s="1"/>
  <c r="O3" i="81" s="1"/>
  <c r="C18" i="61"/>
  <c r="C5" i="80"/>
  <c r="D5" i="80" s="1"/>
  <c r="E5" i="80" s="1"/>
  <c r="F5" i="80" s="1"/>
  <c r="G5" i="80" s="1"/>
  <c r="H5" i="80" s="1"/>
  <c r="I5" i="80" s="1"/>
  <c r="J5" i="80" s="1"/>
  <c r="K5" i="80" s="1"/>
  <c r="L5" i="80" s="1"/>
  <c r="M5" i="80" s="1"/>
  <c r="N5" i="80" s="1"/>
  <c r="O5" i="80" s="1"/>
  <c r="C29" i="61"/>
  <c r="C36" i="61"/>
  <c r="C10" i="61"/>
  <c r="FO25" i="74"/>
  <c r="GS27" i="30"/>
  <c r="FO43" i="74"/>
  <c r="GS21" i="30"/>
  <c r="FO13" i="74"/>
  <c r="FO31" i="74"/>
  <c r="GS8" i="30"/>
  <c r="D31" i="46"/>
  <c r="G34" i="46"/>
  <c r="F34" i="46"/>
  <c r="G35" i="46"/>
  <c r="I35" i="46"/>
  <c r="F31" i="46"/>
  <c r="D35" i="46"/>
  <c r="E35" i="46"/>
  <c r="F35" i="46"/>
  <c r="L34" i="46"/>
  <c r="I34" i="46"/>
  <c r="J35" i="46"/>
  <c r="C35" i="46"/>
  <c r="H35" i="46"/>
  <c r="D34" i="46"/>
  <c r="K34" i="46"/>
  <c r="L35" i="46"/>
  <c r="EE4" i="30"/>
  <c r="EU4" i="30" s="1"/>
  <c r="FK4" i="30" s="1"/>
  <c r="GB4" i="30" s="1"/>
  <c r="M32" i="76"/>
  <c r="M33" i="76"/>
  <c r="K35" i="46"/>
  <c r="J34" i="46"/>
  <c r="C34" i="46"/>
  <c r="H34" i="46"/>
  <c r="E34" i="46"/>
  <c r="D4" i="73"/>
  <c r="D30" i="73" s="1"/>
  <c r="E3" i="75"/>
  <c r="E10" i="75" s="1"/>
  <c r="FP29" i="74"/>
  <c r="FP28" i="74"/>
  <c r="FP16" i="74"/>
  <c r="FP35" i="74"/>
  <c r="FP34" i="74"/>
  <c r="FP18" i="74"/>
  <c r="FP17" i="74"/>
  <c r="FP6" i="74"/>
  <c r="FP5" i="74"/>
  <c r="FP42" i="74"/>
  <c r="FP30" i="74"/>
  <c r="K13" i="32"/>
  <c r="K11" i="32"/>
  <c r="FP4" i="74" s="1"/>
  <c r="K12" i="32"/>
  <c r="C65" i="63"/>
  <c r="E41" i="63"/>
  <c r="F41" i="63" s="1"/>
  <c r="H41" i="63" s="1"/>
  <c r="C63" i="63"/>
  <c r="E39" i="63"/>
  <c r="C64" i="63"/>
  <c r="E40" i="63"/>
  <c r="F40" i="63" s="1"/>
  <c r="H40" i="63" s="1"/>
  <c r="F15" i="70"/>
  <c r="F16" i="70" s="1"/>
  <c r="M14" i="71" s="1"/>
  <c r="M3" i="30"/>
  <c r="E4" i="65"/>
  <c r="E11" i="65" s="1"/>
  <c r="BU3" i="30"/>
  <c r="DP3" i="30" s="1"/>
  <c r="FL3" i="30" s="1"/>
  <c r="FL10" i="30" s="1"/>
  <c r="FL16" i="30" s="1"/>
  <c r="FL23" i="30" s="1"/>
  <c r="FL31" i="30" s="1"/>
  <c r="FL37" i="30" s="1"/>
  <c r="GS3" i="30"/>
  <c r="FA11" i="30"/>
  <c r="FA72" i="30" s="1"/>
  <c r="FD11" i="30"/>
  <c r="FD72" i="30" s="1"/>
  <c r="EX11" i="30"/>
  <c r="EX14" i="30" s="1"/>
  <c r="EX29" i="30" s="1"/>
  <c r="EZ11" i="30"/>
  <c r="EZ72" i="30" s="1"/>
  <c r="EY11" i="30"/>
  <c r="EY14" i="30" s="1"/>
  <c r="EY29" i="30" s="1"/>
  <c r="EV11" i="30"/>
  <c r="FC11" i="30"/>
  <c r="FC14" i="30" s="1"/>
  <c r="FC29" i="30" s="1"/>
  <c r="EW11" i="30"/>
  <c r="EW72" i="30" s="1"/>
  <c r="C12" i="73"/>
  <c r="G30" i="59"/>
  <c r="E4" i="59"/>
  <c r="E11" i="59" s="1"/>
  <c r="GD61" i="30"/>
  <c r="AV35" i="30"/>
  <c r="H9" i="59"/>
  <c r="D9" i="59"/>
  <c r="E11" i="68"/>
  <c r="D4" i="46"/>
  <c r="D21" i="46" s="1"/>
  <c r="N61" i="30"/>
  <c r="L9" i="65"/>
  <c r="E3" i="66"/>
  <c r="E10" i="66" s="1"/>
  <c r="CY35" i="30"/>
  <c r="AS3" i="70"/>
  <c r="BD3" i="70" s="1"/>
  <c r="L8" i="69"/>
  <c r="L3" i="70"/>
  <c r="M3" i="70" s="1"/>
  <c r="S61" i="30"/>
  <c r="C30" i="73"/>
  <c r="E3" i="69"/>
  <c r="E10" i="69" s="1"/>
  <c r="C8" i="63"/>
  <c r="L10" i="30"/>
  <c r="AS3" i="30"/>
  <c r="DC32" i="30"/>
  <c r="DL32" i="30" s="1"/>
  <c r="M61" i="30"/>
  <c r="J9" i="65"/>
  <c r="AU57" i="30"/>
  <c r="GF57" i="30" s="1"/>
  <c r="L30" i="59"/>
  <c r="D9" i="65"/>
  <c r="AT57" i="30"/>
  <c r="GE57" i="30" s="1"/>
  <c r="GE72" i="30" s="1"/>
  <c r="DG35" i="30"/>
  <c r="H9" i="68"/>
  <c r="AK5" i="64"/>
  <c r="AJ5" i="64"/>
  <c r="AZ57" i="30"/>
  <c r="GK57" i="30" s="1"/>
  <c r="BB15" i="70"/>
  <c r="BB16" i="70" s="1"/>
  <c r="L13" i="71"/>
  <c r="K9" i="59"/>
  <c r="J9" i="59"/>
  <c r="H13" i="71"/>
  <c r="AX15" i="70"/>
  <c r="AX16" i="70" s="1"/>
  <c r="P16" i="70"/>
  <c r="H14" i="71" s="1"/>
  <c r="FE72" i="30"/>
  <c r="R61" i="30"/>
  <c r="AY57" i="30"/>
  <c r="K30" i="59"/>
  <c r="L9" i="68"/>
  <c r="G9" i="68"/>
  <c r="J40" i="46"/>
  <c r="E40" i="46"/>
  <c r="G40" i="46"/>
  <c r="K40" i="46"/>
  <c r="L40" i="46"/>
  <c r="GG72" i="30"/>
  <c r="F40" i="46"/>
  <c r="I40" i="46"/>
  <c r="AR58" i="30"/>
  <c r="D20" i="59"/>
  <c r="D21" i="65"/>
  <c r="K61" i="30"/>
  <c r="EX58" i="30"/>
  <c r="FI58" i="30" s="1"/>
  <c r="FN58" i="30"/>
  <c r="FY58" i="30" s="1"/>
  <c r="FB11" i="30"/>
  <c r="J8" i="66"/>
  <c r="DV39" i="30"/>
  <c r="J8" i="69"/>
  <c r="FE29" i="30"/>
  <c r="C6" i="69"/>
  <c r="L9" i="59"/>
  <c r="AZ35" i="30"/>
  <c r="DH35" i="30"/>
  <c r="J9" i="68"/>
  <c r="DF35" i="30"/>
  <c r="H8" i="66"/>
  <c r="AU35" i="30"/>
  <c r="K16" i="30"/>
  <c r="AR10" i="30"/>
  <c r="BF10" i="30" s="1"/>
  <c r="AT35" i="30"/>
  <c r="C30" i="46"/>
  <c r="C21" i="46"/>
  <c r="C12" i="46"/>
  <c r="H9" i="65"/>
  <c r="K8" i="66"/>
  <c r="F9" i="68"/>
  <c r="BA35" i="30"/>
  <c r="L8" i="66"/>
  <c r="DA35" i="30"/>
  <c r="AY35" i="30"/>
  <c r="M8" i="69"/>
  <c r="DG69" i="30"/>
  <c r="DE35" i="30"/>
  <c r="AX35" i="30"/>
  <c r="C7" i="68"/>
  <c r="AS35" i="30"/>
  <c r="K9" i="68"/>
  <c r="ES35" i="30"/>
  <c r="I9" i="59"/>
  <c r="K8" i="69"/>
  <c r="F8" i="69"/>
  <c r="G36" i="63"/>
  <c r="DD35" i="30"/>
  <c r="AW35" i="30"/>
  <c r="AR35" i="30"/>
  <c r="H24" i="73"/>
  <c r="H24" i="76" s="1"/>
  <c r="C8" i="68"/>
  <c r="M9" i="59"/>
  <c r="C24" i="73"/>
  <c r="C24" i="76" s="1"/>
  <c r="M9" i="68"/>
  <c r="E8" i="69"/>
  <c r="C7" i="69"/>
  <c r="G9" i="59"/>
  <c r="G8" i="66"/>
  <c r="H8" i="69"/>
  <c r="C66" i="63"/>
  <c r="K9" i="65"/>
  <c r="M8" i="66"/>
  <c r="DD69" i="30"/>
  <c r="FI27" i="30"/>
  <c r="I9" i="65"/>
  <c r="EE11" i="30"/>
  <c r="M32" i="46"/>
  <c r="M33" i="46"/>
  <c r="M9" i="65"/>
  <c r="I8" i="69"/>
  <c r="C5" i="69"/>
  <c r="D8" i="69"/>
  <c r="E9" i="68"/>
  <c r="C5" i="68"/>
  <c r="FK39" i="30"/>
  <c r="D8" i="66"/>
  <c r="M34" i="73"/>
  <c r="G8" i="69"/>
  <c r="C4" i="69"/>
  <c r="C6" i="68"/>
  <c r="D9" i="68"/>
  <c r="DB35" i="30"/>
  <c r="I9" i="68"/>
  <c r="M35" i="73"/>
  <c r="I8" i="66"/>
  <c r="G9" i="65"/>
  <c r="D24" i="73"/>
  <c r="D24" i="76" s="1"/>
  <c r="AU3" i="64" l="1"/>
  <c r="BF3" i="64" s="1"/>
  <c r="AI13" i="30"/>
  <c r="AJ13" i="30" s="1"/>
  <c r="AL39" i="74"/>
  <c r="AK39" i="74" s="1"/>
  <c r="AM39" i="74" s="1"/>
  <c r="AO39" i="74" s="1"/>
  <c r="AL35" i="74"/>
  <c r="AK35" i="74" s="1"/>
  <c r="AM35" i="74" s="1"/>
  <c r="AO35" i="74" s="1"/>
  <c r="AL6" i="64"/>
  <c r="AJ6" i="64"/>
  <c r="AK6" i="64"/>
  <c r="AV10" i="64"/>
  <c r="AS25" i="30"/>
  <c r="AJ4" i="30"/>
  <c r="AK4" i="30" s="1"/>
  <c r="AK18" i="30"/>
  <c r="AM18" i="30" s="1"/>
  <c r="AK20" i="30"/>
  <c r="AM20" i="30" s="1"/>
  <c r="AS20" i="30" s="1"/>
  <c r="GD20" i="30" s="1"/>
  <c r="AK19" i="30"/>
  <c r="AM19" i="30" s="1"/>
  <c r="AN19" i="30" s="1"/>
  <c r="AO19" i="30" s="1"/>
  <c r="AK17" i="74"/>
  <c r="AM17" i="74" s="1"/>
  <c r="AT17" i="74" s="1"/>
  <c r="DC17" i="74" s="1"/>
  <c r="AK7" i="30"/>
  <c r="AM7" i="30" s="1"/>
  <c r="AN7" i="30" s="1"/>
  <c r="AO7" i="30" s="1"/>
  <c r="AK18" i="74"/>
  <c r="AM18" i="74" s="1"/>
  <c r="AT18" i="74" s="1"/>
  <c r="AT25" i="30"/>
  <c r="AT12" i="74"/>
  <c r="AK12" i="30"/>
  <c r="AM12" i="30" s="1"/>
  <c r="AK19" i="74"/>
  <c r="AM19" i="74" s="1"/>
  <c r="AS19" i="74" s="1"/>
  <c r="DB19" i="74" s="1"/>
  <c r="AK16" i="74"/>
  <c r="AM16" i="74" s="1"/>
  <c r="AT16" i="74" s="1"/>
  <c r="AK17" i="30"/>
  <c r="AM17" i="30" s="1"/>
  <c r="AK5" i="74"/>
  <c r="AM5" i="74" s="1"/>
  <c r="AN5" i="74" s="1"/>
  <c r="AO5" i="74" s="1"/>
  <c r="AK6" i="74"/>
  <c r="AM6" i="74" s="1"/>
  <c r="AT6" i="74" s="1"/>
  <c r="DC6" i="74" s="1"/>
  <c r="AK6" i="30"/>
  <c r="AM6" i="30" s="1"/>
  <c r="AR26" i="30"/>
  <c r="AK41" i="74"/>
  <c r="AM41" i="74" s="1"/>
  <c r="AO41" i="74" s="1"/>
  <c r="AK40" i="74"/>
  <c r="AM40" i="74" s="1"/>
  <c r="AO40" i="74" s="1"/>
  <c r="AK37" i="74"/>
  <c r="AM37" i="74" s="1"/>
  <c r="AO37" i="74" s="1"/>
  <c r="AK36" i="74"/>
  <c r="AM36" i="74" s="1"/>
  <c r="AM4" i="64"/>
  <c r="AN4" i="64" s="1"/>
  <c r="AT26" i="30"/>
  <c r="AK4" i="70"/>
  <c r="AM4" i="70" s="1"/>
  <c r="AK4" i="74"/>
  <c r="AM4" i="74" s="1"/>
  <c r="AK34" i="74"/>
  <c r="AM34" i="74" s="1"/>
  <c r="AK24" i="30"/>
  <c r="AM24" i="30" s="1"/>
  <c r="AO24" i="30" s="1"/>
  <c r="BD7" i="70"/>
  <c r="C11" i="71" s="1"/>
  <c r="AK5" i="30"/>
  <c r="AM5" i="30" s="1"/>
  <c r="AS5" i="30" s="1"/>
  <c r="BE7" i="70"/>
  <c r="D11" i="71" s="1"/>
  <c r="AJ11" i="30"/>
  <c r="AK11" i="30" s="1"/>
  <c r="AM11" i="30" s="1"/>
  <c r="AT10" i="74"/>
  <c r="AN8" i="74"/>
  <c r="AO8" i="74" s="1"/>
  <c r="AS21" i="74"/>
  <c r="AN7" i="74"/>
  <c r="AO7" i="74" s="1"/>
  <c r="AR11" i="74"/>
  <c r="AT22" i="74"/>
  <c r="AN23" i="74"/>
  <c r="AO23" i="74" s="1"/>
  <c r="AR9" i="74"/>
  <c r="AT20" i="74"/>
  <c r="K18" i="69"/>
  <c r="K15" i="75"/>
  <c r="K36" i="68"/>
  <c r="L18" i="69"/>
  <c r="L15" i="75"/>
  <c r="L36" i="68"/>
  <c r="H18" i="69"/>
  <c r="H15" i="75"/>
  <c r="H36" i="68"/>
  <c r="F33" i="68"/>
  <c r="F17" i="75"/>
  <c r="F20" i="69"/>
  <c r="G20" i="69"/>
  <c r="G33" i="68"/>
  <c r="G17" i="75"/>
  <c r="J20" i="69"/>
  <c r="J33" i="68"/>
  <c r="J17" i="75"/>
  <c r="E15" i="75"/>
  <c r="E36" i="68"/>
  <c r="G15" i="75"/>
  <c r="G36" i="68"/>
  <c r="E17" i="75"/>
  <c r="E33" i="68"/>
  <c r="E20" i="69"/>
  <c r="F15" i="75"/>
  <c r="F36" i="68"/>
  <c r="M18" i="69"/>
  <c r="M15" i="75"/>
  <c r="M36" i="68"/>
  <c r="I18" i="69"/>
  <c r="I15" i="75"/>
  <c r="I36" i="68"/>
  <c r="D33" i="68"/>
  <c r="D17" i="75"/>
  <c r="D20" i="69"/>
  <c r="H33" i="68"/>
  <c r="H17" i="75"/>
  <c r="H20" i="69"/>
  <c r="J18" i="69"/>
  <c r="J36" i="68"/>
  <c r="J15" i="75"/>
  <c r="D15" i="75"/>
  <c r="D36" i="68"/>
  <c r="K17" i="75"/>
  <c r="K20" i="69"/>
  <c r="K33" i="68"/>
  <c r="M33" i="68"/>
  <c r="M17" i="75"/>
  <c r="M20" i="69"/>
  <c r="L33" i="68"/>
  <c r="L17" i="75"/>
  <c r="L20" i="69"/>
  <c r="I20" i="69"/>
  <c r="I33" i="68"/>
  <c r="I17" i="75"/>
  <c r="H23" i="84"/>
  <c r="D6" i="61"/>
  <c r="D6" i="94" s="1"/>
  <c r="D7" i="46"/>
  <c r="FC74" i="74"/>
  <c r="FG63" i="74"/>
  <c r="FH74" i="74"/>
  <c r="FE74" i="74"/>
  <c r="E15" i="66"/>
  <c r="AS61" i="30"/>
  <c r="BE58" i="30"/>
  <c r="BE57" i="30"/>
  <c r="GT26" i="30"/>
  <c r="GT13" i="30"/>
  <c r="GT6" i="30"/>
  <c r="GT20" i="30"/>
  <c r="BG20" i="30" s="1"/>
  <c r="H31" i="46"/>
  <c r="D18" i="103"/>
  <c r="D10" i="103"/>
  <c r="E3" i="103"/>
  <c r="D29" i="103"/>
  <c r="D36" i="103"/>
  <c r="D10" i="99"/>
  <c r="D36" i="99"/>
  <c r="D29" i="99"/>
  <c r="D18" i="99"/>
  <c r="E3" i="99"/>
  <c r="D36" i="102"/>
  <c r="E3" i="102"/>
  <c r="D10" i="102"/>
  <c r="D18" i="102"/>
  <c r="D29" i="102"/>
  <c r="D36" i="101"/>
  <c r="D29" i="101"/>
  <c r="D10" i="101"/>
  <c r="D18" i="101"/>
  <c r="E3" i="101"/>
  <c r="D18" i="93"/>
  <c r="D29" i="93"/>
  <c r="D10" i="93"/>
  <c r="E3" i="93"/>
  <c r="D36" i="93"/>
  <c r="E3" i="95"/>
  <c r="D18" i="95"/>
  <c r="D36" i="95"/>
  <c r="D29" i="95"/>
  <c r="D10" i="95"/>
  <c r="D18" i="94"/>
  <c r="D36" i="94"/>
  <c r="D10" i="94"/>
  <c r="D29" i="94"/>
  <c r="E3" i="94"/>
  <c r="D10" i="97"/>
  <c r="D36" i="97"/>
  <c r="D29" i="97"/>
  <c r="D18" i="97"/>
  <c r="E3" i="97"/>
  <c r="E3" i="100"/>
  <c r="D36" i="100"/>
  <c r="D29" i="100"/>
  <c r="D18" i="100"/>
  <c r="D10" i="100"/>
  <c r="D29" i="98"/>
  <c r="E3" i="98"/>
  <c r="D10" i="98"/>
  <c r="D36" i="98"/>
  <c r="D18" i="98"/>
  <c r="D36" i="96"/>
  <c r="D29" i="96"/>
  <c r="D10" i="96"/>
  <c r="D18" i="96"/>
  <c r="E3" i="96"/>
  <c r="J31" i="46"/>
  <c r="C28" i="68"/>
  <c r="FI63" i="74"/>
  <c r="FI74" i="74"/>
  <c r="FK63" i="74"/>
  <c r="FK74" i="74"/>
  <c r="FJ74" i="74"/>
  <c r="FJ63" i="74"/>
  <c r="FB60" i="74"/>
  <c r="BB60" i="74"/>
  <c r="C29" i="68"/>
  <c r="H40" i="83"/>
  <c r="E31" i="46"/>
  <c r="C21" i="65"/>
  <c r="C20" i="59"/>
  <c r="C30" i="59"/>
  <c r="L31" i="46"/>
  <c r="M7" i="94"/>
  <c r="N21" i="59"/>
  <c r="O21" i="59"/>
  <c r="O22" i="65" s="1"/>
  <c r="N7" i="94"/>
  <c r="O7" i="94"/>
  <c r="P21" i="59"/>
  <c r="P22" i="65" s="1"/>
  <c r="I31" i="46"/>
  <c r="GC72" i="30"/>
  <c r="G6" i="61"/>
  <c r="G6" i="94" s="1"/>
  <c r="H7" i="46"/>
  <c r="H6" i="61"/>
  <c r="H6" i="94" s="1"/>
  <c r="L15" i="66"/>
  <c r="EV72" i="30"/>
  <c r="C23" i="73" s="1"/>
  <c r="C23" i="76" s="1"/>
  <c r="FI11" i="30"/>
  <c r="I15" i="66"/>
  <c r="I6" i="61"/>
  <c r="I6" i="94" s="1"/>
  <c r="I7" i="46"/>
  <c r="AV61" i="30"/>
  <c r="F15" i="66"/>
  <c r="DP35" i="30"/>
  <c r="EC39" i="30"/>
  <c r="GH61" i="30"/>
  <c r="G38" i="59"/>
  <c r="H15" i="66"/>
  <c r="AW61" i="30"/>
  <c r="M38" i="59"/>
  <c r="G7" i="46"/>
  <c r="GL72" i="30"/>
  <c r="K7" i="46"/>
  <c r="GC61" i="30"/>
  <c r="K6" i="61"/>
  <c r="K6" i="94" s="1"/>
  <c r="CY58" i="30"/>
  <c r="DL58" i="30" s="1"/>
  <c r="BF5" i="70"/>
  <c r="BF6" i="70"/>
  <c r="BF4" i="70"/>
  <c r="AN6" i="70"/>
  <c r="AP6" i="70" s="1"/>
  <c r="K31" i="46"/>
  <c r="C31" i="46"/>
  <c r="J15" i="66"/>
  <c r="AX61" i="30"/>
  <c r="L21" i="59"/>
  <c r="L22" i="65" s="1"/>
  <c r="K8" i="73"/>
  <c r="K41" i="73" s="1"/>
  <c r="H21" i="59"/>
  <c r="H22" i="65" s="1"/>
  <c r="G8" i="73"/>
  <c r="G41" i="73" s="1"/>
  <c r="DC35" i="30"/>
  <c r="DT32" i="30"/>
  <c r="G31" i="73" s="1"/>
  <c r="I8" i="73"/>
  <c r="I41" i="73" s="1"/>
  <c r="J21" i="59"/>
  <c r="J22" i="65" s="1"/>
  <c r="F8" i="73"/>
  <c r="F41" i="73" s="1"/>
  <c r="G21" i="59"/>
  <c r="G22" i="65" s="1"/>
  <c r="C8" i="73"/>
  <c r="C41" i="73" s="1"/>
  <c r="D21" i="59"/>
  <c r="M21" i="59"/>
  <c r="M22" i="65" s="1"/>
  <c r="L8" i="73"/>
  <c r="L41" i="73" s="1"/>
  <c r="I21" i="59"/>
  <c r="I22" i="65" s="1"/>
  <c r="H8" i="73"/>
  <c r="H41" i="73" s="1"/>
  <c r="E21" i="59"/>
  <c r="E22" i="65" s="1"/>
  <c r="D8" i="73"/>
  <c r="D41" i="73" s="1"/>
  <c r="J8" i="73"/>
  <c r="J41" i="73" s="1"/>
  <c r="K21" i="59"/>
  <c r="K22" i="65" s="1"/>
  <c r="E8" i="73"/>
  <c r="E41" i="73" s="1"/>
  <c r="F21" i="59"/>
  <c r="F22" i="65" s="1"/>
  <c r="D12" i="76"/>
  <c r="D21" i="76"/>
  <c r="D30" i="76"/>
  <c r="D30" i="79"/>
  <c r="D21" i="79"/>
  <c r="D12" i="79"/>
  <c r="D21" i="78"/>
  <c r="D12" i="78"/>
  <c r="D30" i="78"/>
  <c r="D12" i="77"/>
  <c r="D30" i="77"/>
  <c r="D21" i="77"/>
  <c r="D30" i="89"/>
  <c r="D21" i="89"/>
  <c r="D12" i="89"/>
  <c r="D30" i="88"/>
  <c r="D21" i="88"/>
  <c r="D12" i="88"/>
  <c r="D30" i="85"/>
  <c r="D21" i="85"/>
  <c r="D12" i="85"/>
  <c r="D30" i="86"/>
  <c r="D21" i="86"/>
  <c r="D12" i="86"/>
  <c r="D30" i="84"/>
  <c r="D12" i="84"/>
  <c r="D21" i="84"/>
  <c r="E4" i="88"/>
  <c r="E4" i="86"/>
  <c r="E4" i="79"/>
  <c r="E4" i="77"/>
  <c r="E4" i="84"/>
  <c r="E4" i="91"/>
  <c r="E4" i="89"/>
  <c r="E4" i="87"/>
  <c r="E4" i="85"/>
  <c r="E4" i="78"/>
  <c r="E4" i="76"/>
  <c r="E4" i="90"/>
  <c r="D30" i="90"/>
  <c r="D12" i="90"/>
  <c r="D21" i="90"/>
  <c r="D30" i="87"/>
  <c r="D21" i="87"/>
  <c r="D12" i="87"/>
  <c r="D30" i="91"/>
  <c r="D12" i="91"/>
  <c r="D21" i="91"/>
  <c r="K34" i="32"/>
  <c r="C40" i="83"/>
  <c r="BA61" i="30"/>
  <c r="L7" i="46"/>
  <c r="L6" i="61"/>
  <c r="L6" i="94" s="1"/>
  <c r="L40" i="83"/>
  <c r="I40" i="83"/>
  <c r="N40" i="84"/>
  <c r="M40" i="82"/>
  <c r="D40" i="83"/>
  <c r="AN24" i="74"/>
  <c r="AO24" i="74" s="1"/>
  <c r="K15" i="32"/>
  <c r="H24" i="83"/>
  <c r="K38" i="59"/>
  <c r="CN61" i="74"/>
  <c r="CN63" i="74" s="1"/>
  <c r="AS63" i="74"/>
  <c r="M7" i="82"/>
  <c r="C7" i="83"/>
  <c r="N7" i="84"/>
  <c r="J7" i="83"/>
  <c r="F40" i="83"/>
  <c r="E7" i="83"/>
  <c r="L7" i="83"/>
  <c r="H7" i="83"/>
  <c r="CR61" i="74"/>
  <c r="CR63" i="74" s="1"/>
  <c r="AW63" i="74"/>
  <c r="EP65" i="74"/>
  <c r="EP74" i="74"/>
  <c r="E24" i="82" s="1"/>
  <c r="E24" i="84" s="1"/>
  <c r="EX61" i="74"/>
  <c r="K7" i="83"/>
  <c r="D18" i="69"/>
  <c r="CM61" i="74"/>
  <c r="AR63" i="74"/>
  <c r="BB61" i="74"/>
  <c r="CS61" i="74"/>
  <c r="CS63" i="74" s="1"/>
  <c r="AX63" i="74"/>
  <c r="CP61" i="74"/>
  <c r="CP63" i="74" s="1"/>
  <c r="AU63" i="74"/>
  <c r="CQ61" i="74"/>
  <c r="CQ63" i="74" s="1"/>
  <c r="AV63" i="74"/>
  <c r="E40" i="83"/>
  <c r="EC65" i="74"/>
  <c r="EC74" i="74"/>
  <c r="E23" i="82" s="1"/>
  <c r="EK61" i="74"/>
  <c r="J40" i="83"/>
  <c r="F7" i="83"/>
  <c r="E18" i="69"/>
  <c r="D7" i="83"/>
  <c r="CO61" i="74"/>
  <c r="CO63" i="74" s="1"/>
  <c r="AT63" i="74"/>
  <c r="CV61" i="74"/>
  <c r="CV63" i="74" s="1"/>
  <c r="BA63" i="74"/>
  <c r="K40" i="83"/>
  <c r="C61" i="74"/>
  <c r="C63" i="74" s="1"/>
  <c r="F63" i="74"/>
  <c r="I7" i="83"/>
  <c r="CT61" i="74"/>
  <c r="CT63" i="74" s="1"/>
  <c r="AY63" i="74"/>
  <c r="G18" i="69"/>
  <c r="G40" i="83"/>
  <c r="G7" i="83"/>
  <c r="F18" i="69"/>
  <c r="CU61" i="74"/>
  <c r="CU63" i="74" s="1"/>
  <c r="AZ63" i="74"/>
  <c r="C58" i="30"/>
  <c r="C61" i="30" s="1"/>
  <c r="E39" i="46"/>
  <c r="N39" i="46" s="1"/>
  <c r="N39" i="76"/>
  <c r="M39" i="73"/>
  <c r="N35" i="83"/>
  <c r="F4" i="65"/>
  <c r="F11" i="65" s="1"/>
  <c r="E4" i="83"/>
  <c r="E4" i="82"/>
  <c r="N31" i="84"/>
  <c r="C33" i="83"/>
  <c r="M35" i="84"/>
  <c r="N35" i="84"/>
  <c r="J33" i="83"/>
  <c r="H33" i="83"/>
  <c r="N34" i="84"/>
  <c r="M35" i="83"/>
  <c r="D30" i="83"/>
  <c r="D12" i="83"/>
  <c r="D21" i="83"/>
  <c r="N31" i="83"/>
  <c r="F33" i="83"/>
  <c r="K33" i="83"/>
  <c r="L33" i="83"/>
  <c r="N34" i="83"/>
  <c r="D30" i="82"/>
  <c r="D21" i="82"/>
  <c r="D12" i="82"/>
  <c r="M34" i="83"/>
  <c r="M34" i="84"/>
  <c r="F24" i="73"/>
  <c r="F24" i="76" s="1"/>
  <c r="I24" i="73"/>
  <c r="I24" i="76" s="1"/>
  <c r="G23" i="73"/>
  <c r="G23" i="76" s="1"/>
  <c r="G23" i="84"/>
  <c r="K23" i="73"/>
  <c r="K23" i="76" s="1"/>
  <c r="K23" i="84"/>
  <c r="K24" i="73"/>
  <c r="K24" i="76" s="1"/>
  <c r="J24" i="83"/>
  <c r="L23" i="73"/>
  <c r="L23" i="76" s="1"/>
  <c r="L23" i="84"/>
  <c r="H23" i="83"/>
  <c r="L24" i="83"/>
  <c r="D23" i="73"/>
  <c r="D23" i="76" s="1"/>
  <c r="D23" i="84"/>
  <c r="G24" i="83"/>
  <c r="GT25" i="30"/>
  <c r="GT24" i="30"/>
  <c r="D21" i="73"/>
  <c r="D12" i="73"/>
  <c r="M35" i="76"/>
  <c r="M35" i="46"/>
  <c r="M34" i="46"/>
  <c r="D10" i="61"/>
  <c r="D29" i="61"/>
  <c r="D18" i="61"/>
  <c r="E3" i="61"/>
  <c r="D36" i="61"/>
  <c r="K16" i="32"/>
  <c r="GT17" i="30"/>
  <c r="BG17" i="30" s="1"/>
  <c r="GT12" i="30"/>
  <c r="GT11" i="30"/>
  <c r="GT18" i="30"/>
  <c r="BG18" i="30" s="1"/>
  <c r="GT4" i="30"/>
  <c r="GT5" i="30"/>
  <c r="FO45" i="74"/>
  <c r="N35" i="46"/>
  <c r="N34" i="46"/>
  <c r="L11" i="32"/>
  <c r="AU12" i="74"/>
  <c r="M34" i="76"/>
  <c r="N35" i="76"/>
  <c r="C6" i="61"/>
  <c r="C6" i="94" s="1"/>
  <c r="N7" i="76"/>
  <c r="N34" i="76"/>
  <c r="L12" i="32"/>
  <c r="L10" i="32"/>
  <c r="L13" i="32"/>
  <c r="F4" i="59"/>
  <c r="F11" i="59" s="1"/>
  <c r="F3" i="75"/>
  <c r="F10" i="75" s="1"/>
  <c r="H24" i="46"/>
  <c r="H21" i="61"/>
  <c r="H21" i="94" s="1"/>
  <c r="J7" i="46"/>
  <c r="J6" i="61"/>
  <c r="J6" i="94" s="1"/>
  <c r="F7" i="46"/>
  <c r="F6" i="61"/>
  <c r="F6" i="94" s="1"/>
  <c r="C24" i="46"/>
  <c r="C21" i="61"/>
  <c r="C21" i="94" s="1"/>
  <c r="D24" i="46"/>
  <c r="D21" i="61"/>
  <c r="D21" i="94" s="1"/>
  <c r="E7" i="46"/>
  <c r="E6" i="61"/>
  <c r="E6" i="94" s="1"/>
  <c r="AN30" i="74"/>
  <c r="AO30" i="74" s="1"/>
  <c r="AN29" i="74"/>
  <c r="AO29" i="74" s="1"/>
  <c r="FP43" i="74"/>
  <c r="FP31" i="74"/>
  <c r="FP13" i="74"/>
  <c r="FP25" i="74"/>
  <c r="F39" i="63"/>
  <c r="E43" i="63"/>
  <c r="F11" i="68"/>
  <c r="AT3" i="30"/>
  <c r="GU3" i="30" s="1"/>
  <c r="E4" i="46"/>
  <c r="E12" i="46" s="1"/>
  <c r="D8" i="63"/>
  <c r="F3" i="69"/>
  <c r="F10" i="69" s="1"/>
  <c r="N3" i="30"/>
  <c r="M10" i="30"/>
  <c r="AT10" i="30" s="1"/>
  <c r="F3" i="66"/>
  <c r="F10" i="66" s="1"/>
  <c r="E4" i="73"/>
  <c r="E30" i="73" s="1"/>
  <c r="CY3" i="30"/>
  <c r="EV3" i="30" s="1"/>
  <c r="EV10" i="30" s="1"/>
  <c r="EV16" i="30" s="1"/>
  <c r="EV23" i="30" s="1"/>
  <c r="EV31" i="30" s="1"/>
  <c r="EV37" i="30" s="1"/>
  <c r="BG3" i="30"/>
  <c r="BV3" i="30" s="1"/>
  <c r="CZ3" i="30" s="1"/>
  <c r="GT3" i="30"/>
  <c r="BU10" i="30"/>
  <c r="GS10" i="30"/>
  <c r="FA14" i="30"/>
  <c r="FA29" i="30" s="1"/>
  <c r="H23" i="73"/>
  <c r="H23" i="76" s="1"/>
  <c r="AM5" i="64"/>
  <c r="EY72" i="30"/>
  <c r="F23" i="84" s="1"/>
  <c r="EZ14" i="30"/>
  <c r="EZ29" i="30" s="1"/>
  <c r="FD14" i="30"/>
  <c r="FD29" i="30" s="1"/>
  <c r="EV14" i="30"/>
  <c r="EW14" i="30"/>
  <c r="EW29" i="30" s="1"/>
  <c r="FC72" i="30"/>
  <c r="D12" i="46"/>
  <c r="D30" i="46"/>
  <c r="L9" i="70"/>
  <c r="AT9" i="70" s="1"/>
  <c r="AT3" i="70"/>
  <c r="J24" i="73"/>
  <c r="J24" i="76" s="1"/>
  <c r="L16" i="30"/>
  <c r="AS10" i="30"/>
  <c r="AZ61" i="30"/>
  <c r="AU61" i="30"/>
  <c r="GE61" i="30"/>
  <c r="C32" i="30"/>
  <c r="AT61" i="30"/>
  <c r="F61" i="30"/>
  <c r="C19" i="68"/>
  <c r="GF72" i="30"/>
  <c r="GF61" i="30"/>
  <c r="AN5" i="70"/>
  <c r="AP5" i="70" s="1"/>
  <c r="GK72" i="30"/>
  <c r="GK61" i="30"/>
  <c r="M7" i="73"/>
  <c r="M13" i="71"/>
  <c r="L24" i="73"/>
  <c r="L24" i="76" s="1"/>
  <c r="BC16" i="70"/>
  <c r="BC15" i="70"/>
  <c r="GJ57" i="30"/>
  <c r="GP57" i="30" s="1"/>
  <c r="AY61" i="30"/>
  <c r="H40" i="46"/>
  <c r="M40" i="46" s="1"/>
  <c r="AR61" i="30"/>
  <c r="FN63" i="30"/>
  <c r="EX63" i="30"/>
  <c r="FI63" i="30"/>
  <c r="EX72" i="30"/>
  <c r="C7" i="46"/>
  <c r="D15" i="66"/>
  <c r="D38" i="59"/>
  <c r="FB72" i="30"/>
  <c r="I23" i="84" s="1"/>
  <c r="FB14" i="30"/>
  <c r="DL69" i="30"/>
  <c r="K23" i="30"/>
  <c r="AR16" i="30"/>
  <c r="BF16" i="30" s="1"/>
  <c r="CZ35" i="30"/>
  <c r="C8" i="69"/>
  <c r="GB39" i="30"/>
  <c r="C9" i="68"/>
  <c r="EU11" i="30"/>
  <c r="EE72" i="30"/>
  <c r="M9" i="70"/>
  <c r="AU9" i="70" s="1"/>
  <c r="N3" i="70"/>
  <c r="AU3" i="70"/>
  <c r="BF3" i="70" s="1"/>
  <c r="AK13" i="30" l="1"/>
  <c r="AM13" i="30" s="1"/>
  <c r="AT13" i="30" s="1"/>
  <c r="AW10" i="64"/>
  <c r="AM6" i="64"/>
  <c r="AN6" i="64" s="1"/>
  <c r="AP6" i="64" s="1"/>
  <c r="AV3" i="64"/>
  <c r="BG3" i="64" s="1"/>
  <c r="AO5" i="64"/>
  <c r="AT5" i="64" s="1"/>
  <c r="AN5" i="64"/>
  <c r="AP5" i="64" s="1"/>
  <c r="AP4" i="64"/>
  <c r="DR6" i="30"/>
  <c r="AT6" i="30"/>
  <c r="AM4" i="30"/>
  <c r="AR4" i="30" s="1"/>
  <c r="GU19" i="30"/>
  <c r="BH19" i="30" s="1"/>
  <c r="CL19" i="30" s="1"/>
  <c r="FQ12" i="74"/>
  <c r="CN19" i="74"/>
  <c r="CO17" i="74"/>
  <c r="CO16" i="74"/>
  <c r="CO6" i="74"/>
  <c r="E33" i="82"/>
  <c r="AN36" i="74"/>
  <c r="AO36" i="74"/>
  <c r="AR36" i="74" s="1"/>
  <c r="CM36" i="74" s="1"/>
  <c r="AU19" i="30"/>
  <c r="GF19" i="30" s="1"/>
  <c r="AU26" i="30"/>
  <c r="DB26" i="30" s="1"/>
  <c r="AU25" i="30"/>
  <c r="DB25" i="30" s="1"/>
  <c r="FO25" i="30" s="1"/>
  <c r="AT24" i="30"/>
  <c r="DA24" i="30" s="1"/>
  <c r="AR24" i="30"/>
  <c r="AU24" i="30"/>
  <c r="DB24" i="30" s="1"/>
  <c r="AS24" i="30"/>
  <c r="CZ24" i="30" s="1"/>
  <c r="AO34" i="74"/>
  <c r="AT19" i="74"/>
  <c r="DC19" i="74" s="1"/>
  <c r="AS8" i="74"/>
  <c r="AR19" i="30"/>
  <c r="GC19" i="30" s="1"/>
  <c r="AT19" i="30"/>
  <c r="GE19" i="30" s="1"/>
  <c r="AS19" i="30"/>
  <c r="GD19" i="30" s="1"/>
  <c r="AR10" i="74"/>
  <c r="AN10" i="74"/>
  <c r="AO10" i="74" s="1"/>
  <c r="AT8" i="74"/>
  <c r="AS10" i="74"/>
  <c r="AT9" i="74"/>
  <c r="AR8" i="74"/>
  <c r="AN21" i="74"/>
  <c r="AO21" i="74" s="1"/>
  <c r="AR21" i="74"/>
  <c r="AN9" i="74"/>
  <c r="AO9" i="74" s="1"/>
  <c r="AS22" i="74"/>
  <c r="AN22" i="74"/>
  <c r="AO22" i="74" s="1"/>
  <c r="AR19" i="74"/>
  <c r="DA19" i="74" s="1"/>
  <c r="AT21" i="74"/>
  <c r="AS7" i="74"/>
  <c r="AN19" i="74"/>
  <c r="AO19" i="74" s="1"/>
  <c r="AS9" i="74"/>
  <c r="AN38" i="74"/>
  <c r="AR20" i="74"/>
  <c r="AS20" i="74"/>
  <c r="AN20" i="74"/>
  <c r="AO20" i="74" s="1"/>
  <c r="AN11" i="74"/>
  <c r="AO11" i="74" s="1"/>
  <c r="AN41" i="74"/>
  <c r="AS11" i="74"/>
  <c r="AN39" i="74"/>
  <c r="AT11" i="74"/>
  <c r="AN40" i="74"/>
  <c r="AR22" i="74"/>
  <c r="AR7" i="74"/>
  <c r="AR23" i="74"/>
  <c r="AT7" i="74"/>
  <c r="AS23" i="74"/>
  <c r="AN37" i="74"/>
  <c r="AU8" i="74"/>
  <c r="AT23" i="74"/>
  <c r="AU7" i="74"/>
  <c r="AU21" i="74"/>
  <c r="FQ41" i="74"/>
  <c r="FQ38" i="74"/>
  <c r="FQ8" i="74"/>
  <c r="FQ7" i="74"/>
  <c r="FQ21" i="74"/>
  <c r="FQ36" i="74"/>
  <c r="FQ23" i="74"/>
  <c r="FQ20" i="74"/>
  <c r="FQ39" i="74"/>
  <c r="FQ19" i="74"/>
  <c r="FQ9" i="74"/>
  <c r="FQ40" i="74"/>
  <c r="FQ37" i="74"/>
  <c r="FQ11" i="74"/>
  <c r="FQ22" i="74"/>
  <c r="FQ10" i="74"/>
  <c r="AU20" i="74"/>
  <c r="AU9" i="74"/>
  <c r="AU10" i="74"/>
  <c r="AU22" i="74"/>
  <c r="AU19" i="74"/>
  <c r="DD19" i="74" s="1"/>
  <c r="AU23" i="74"/>
  <c r="AU11" i="74"/>
  <c r="C20" i="69"/>
  <c r="C17" i="75"/>
  <c r="C33" i="68"/>
  <c r="FQ4" i="74"/>
  <c r="E23" i="84"/>
  <c r="AR7" i="30"/>
  <c r="H7" i="61"/>
  <c r="H7" i="94" s="1"/>
  <c r="I7" i="61"/>
  <c r="I7" i="94" s="1"/>
  <c r="L7" i="61"/>
  <c r="L7" i="94" s="1"/>
  <c r="E7" i="61"/>
  <c r="E7" i="94" s="1"/>
  <c r="G7" i="61"/>
  <c r="G7" i="94" s="1"/>
  <c r="J7" i="61"/>
  <c r="J7" i="94" s="1"/>
  <c r="D7" i="61"/>
  <c r="D7" i="94" s="1"/>
  <c r="K7" i="61"/>
  <c r="K7" i="94" s="1"/>
  <c r="C7" i="61"/>
  <c r="C7" i="94" s="1"/>
  <c r="F7" i="61"/>
  <c r="F7" i="94" s="1"/>
  <c r="AN20" i="30"/>
  <c r="AO20" i="30" s="1"/>
  <c r="AR6" i="30"/>
  <c r="AT20" i="30"/>
  <c r="GE20" i="30" s="1"/>
  <c r="AR13" i="30"/>
  <c r="AS6" i="30"/>
  <c r="DQ6" i="30" s="1"/>
  <c r="AN6" i="30"/>
  <c r="AO6" i="30" s="1"/>
  <c r="AN13" i="30"/>
  <c r="AO13" i="30" s="1"/>
  <c r="AS13" i="30"/>
  <c r="AR20" i="30"/>
  <c r="GC20" i="30" s="1"/>
  <c r="GU13" i="30"/>
  <c r="GU6" i="30"/>
  <c r="GU20" i="30"/>
  <c r="BH20" i="30" s="1"/>
  <c r="GU26" i="30"/>
  <c r="AN26" i="30"/>
  <c r="DA26" i="30"/>
  <c r="CZ26" i="30"/>
  <c r="AU6" i="30"/>
  <c r="DS6" i="30" s="1"/>
  <c r="AU20" i="30"/>
  <c r="GF20" i="30" s="1"/>
  <c r="AU7" i="30"/>
  <c r="DS7" i="30" s="1"/>
  <c r="E36" i="97"/>
  <c r="E10" i="97"/>
  <c r="E18" i="97"/>
  <c r="F3" i="97"/>
  <c r="E29" i="97"/>
  <c r="F3" i="93"/>
  <c r="E29" i="93"/>
  <c r="E18" i="93"/>
  <c r="E36" i="93"/>
  <c r="E10" i="93"/>
  <c r="E36" i="101"/>
  <c r="E18" i="101"/>
  <c r="F3" i="101"/>
  <c r="E10" i="101"/>
  <c r="E29" i="101"/>
  <c r="E10" i="102"/>
  <c r="F3" i="102"/>
  <c r="E29" i="102"/>
  <c r="E18" i="102"/>
  <c r="E36" i="102"/>
  <c r="F3" i="96"/>
  <c r="E36" i="96"/>
  <c r="E18" i="96"/>
  <c r="E10" i="96"/>
  <c r="E29" i="96"/>
  <c r="E18" i="98"/>
  <c r="E29" i="98"/>
  <c r="F3" i="98"/>
  <c r="E36" i="98"/>
  <c r="E10" i="98"/>
  <c r="F3" i="94"/>
  <c r="E10" i="94"/>
  <c r="E29" i="94"/>
  <c r="E18" i="94"/>
  <c r="E36" i="94"/>
  <c r="E29" i="103"/>
  <c r="E18" i="103"/>
  <c r="E10" i="103"/>
  <c r="F3" i="103"/>
  <c r="E36" i="103"/>
  <c r="E29" i="95"/>
  <c r="E18" i="95"/>
  <c r="F3" i="95"/>
  <c r="E36" i="95"/>
  <c r="E10" i="95"/>
  <c r="E29" i="99"/>
  <c r="E18" i="99"/>
  <c r="F3" i="99"/>
  <c r="E36" i="99"/>
  <c r="E10" i="99"/>
  <c r="F3" i="100"/>
  <c r="E18" i="100"/>
  <c r="E36" i="100"/>
  <c r="E10" i="100"/>
  <c r="E29" i="100"/>
  <c r="P6" i="94"/>
  <c r="Q6" i="94"/>
  <c r="FB63" i="74"/>
  <c r="FL63" i="74" s="1"/>
  <c r="FB74" i="74"/>
  <c r="FL60" i="74"/>
  <c r="FL74" i="74" s="1"/>
  <c r="C15" i="66"/>
  <c r="C38" i="59"/>
  <c r="C21" i="59"/>
  <c r="N22" i="65"/>
  <c r="M8" i="83"/>
  <c r="M8" i="46"/>
  <c r="EV29" i="30"/>
  <c r="FI14" i="30"/>
  <c r="FI29" i="30" s="1"/>
  <c r="EC32" i="30"/>
  <c r="EC35" i="30" s="1"/>
  <c r="CY61" i="30"/>
  <c r="DL61" i="30" s="1"/>
  <c r="Q6" i="61"/>
  <c r="BE61" i="30"/>
  <c r="AT12" i="30"/>
  <c r="DA12" i="30" s="1"/>
  <c r="FN12" i="30" s="1"/>
  <c r="AN25" i="30"/>
  <c r="AT17" i="30"/>
  <c r="GE17" i="30" s="1"/>
  <c r="AN18" i="30"/>
  <c r="AO18" i="30" s="1"/>
  <c r="AN11" i="30"/>
  <c r="AO11" i="30" s="1"/>
  <c r="P6" i="61"/>
  <c r="BG6" i="70"/>
  <c r="BG4" i="70"/>
  <c r="AO6" i="70"/>
  <c r="AV6" i="70" s="1"/>
  <c r="G31" i="76"/>
  <c r="N31" i="76" s="1"/>
  <c r="G31" i="46"/>
  <c r="N31" i="46" s="1"/>
  <c r="M31" i="73"/>
  <c r="G8" i="76"/>
  <c r="G8" i="46"/>
  <c r="D22" i="65"/>
  <c r="J8" i="76"/>
  <c r="J8" i="46"/>
  <c r="C8" i="76"/>
  <c r="C8" i="46"/>
  <c r="M8" i="73"/>
  <c r="I8" i="76"/>
  <c r="I8" i="46"/>
  <c r="H8" i="76"/>
  <c r="H8" i="46"/>
  <c r="D8" i="76"/>
  <c r="D8" i="46"/>
  <c r="L8" i="76"/>
  <c r="L8" i="46"/>
  <c r="DT35" i="30"/>
  <c r="K8" i="76"/>
  <c r="K8" i="46"/>
  <c r="E8" i="76"/>
  <c r="E8" i="46"/>
  <c r="F8" i="76"/>
  <c r="F8" i="46"/>
  <c r="M40" i="83"/>
  <c r="E21" i="85"/>
  <c r="E12" i="85"/>
  <c r="E30" i="85"/>
  <c r="E30" i="84"/>
  <c r="E12" i="84"/>
  <c r="E21" i="84"/>
  <c r="E12" i="88"/>
  <c r="E21" i="88"/>
  <c r="E30" i="88"/>
  <c r="F4" i="90"/>
  <c r="F4" i="89"/>
  <c r="F4" i="87"/>
  <c r="F4" i="85"/>
  <c r="F4" i="78"/>
  <c r="F4" i="88"/>
  <c r="F4" i="86"/>
  <c r="F4" i="79"/>
  <c r="F4" i="77"/>
  <c r="F4" i="84"/>
  <c r="F4" i="91"/>
  <c r="F4" i="76"/>
  <c r="E12" i="90"/>
  <c r="E21" i="90"/>
  <c r="E30" i="90"/>
  <c r="E21" i="87"/>
  <c r="E12" i="87"/>
  <c r="E30" i="87"/>
  <c r="E21" i="77"/>
  <c r="E30" i="77"/>
  <c r="E12" i="77"/>
  <c r="E21" i="76"/>
  <c r="E30" i="76"/>
  <c r="E12" i="76"/>
  <c r="E21" i="89"/>
  <c r="E30" i="89"/>
  <c r="E12" i="89"/>
  <c r="E21" i="79"/>
  <c r="E30" i="79"/>
  <c r="E12" i="79"/>
  <c r="E12" i="78"/>
  <c r="E30" i="78"/>
  <c r="E21" i="78"/>
  <c r="E21" i="91"/>
  <c r="E30" i="91"/>
  <c r="E12" i="91"/>
  <c r="E21" i="86"/>
  <c r="E30" i="86"/>
  <c r="E12" i="86"/>
  <c r="L34" i="32"/>
  <c r="AR24" i="74"/>
  <c r="CM24" i="74" s="1"/>
  <c r="AS24" i="74"/>
  <c r="CN24" i="74" s="1"/>
  <c r="C36" i="68"/>
  <c r="AT24" i="74"/>
  <c r="CO24" i="74" s="1"/>
  <c r="M40" i="84"/>
  <c r="N40" i="83"/>
  <c r="FQ24" i="74"/>
  <c r="AU24" i="74"/>
  <c r="CP24" i="74" s="1"/>
  <c r="CM63" i="74"/>
  <c r="CW63" i="74" s="1"/>
  <c r="CW61" i="74"/>
  <c r="C18" i="69"/>
  <c r="EX65" i="74"/>
  <c r="EX74" i="74"/>
  <c r="C15" i="75"/>
  <c r="EK65" i="74"/>
  <c r="EK74" i="74"/>
  <c r="BB63" i="74"/>
  <c r="N7" i="83"/>
  <c r="C23" i="46"/>
  <c r="F21" i="61"/>
  <c r="F21" i="94" s="1"/>
  <c r="F24" i="46"/>
  <c r="K23" i="46"/>
  <c r="C20" i="61"/>
  <c r="C20" i="94" s="1"/>
  <c r="K20" i="61"/>
  <c r="K20" i="94" s="1"/>
  <c r="D20" i="61"/>
  <c r="D20" i="94" s="1"/>
  <c r="F4" i="83"/>
  <c r="F4" i="82"/>
  <c r="G20" i="61"/>
  <c r="G20" i="94" s="1"/>
  <c r="E21" i="82"/>
  <c r="E12" i="82"/>
  <c r="E30" i="82"/>
  <c r="L20" i="61"/>
  <c r="L20" i="94" s="1"/>
  <c r="K21" i="61"/>
  <c r="K21" i="94" s="1"/>
  <c r="E12" i="83"/>
  <c r="E21" i="83"/>
  <c r="E30" i="83"/>
  <c r="I21" i="61"/>
  <c r="I21" i="94" s="1"/>
  <c r="L23" i="46"/>
  <c r="I23" i="83"/>
  <c r="E24" i="83"/>
  <c r="M24" i="82"/>
  <c r="E23" i="83"/>
  <c r="D23" i="83"/>
  <c r="K24" i="83"/>
  <c r="G23" i="83"/>
  <c r="M24" i="84"/>
  <c r="I24" i="83"/>
  <c r="M24" i="83" s="1"/>
  <c r="J23" i="73"/>
  <c r="J23" i="76" s="1"/>
  <c r="J23" i="84"/>
  <c r="I24" i="46"/>
  <c r="K24" i="46"/>
  <c r="G23" i="46"/>
  <c r="D23" i="46"/>
  <c r="K23" i="83"/>
  <c r="C23" i="83"/>
  <c r="F24" i="83"/>
  <c r="M24" i="76"/>
  <c r="F23" i="83"/>
  <c r="L23" i="83"/>
  <c r="GU24" i="30"/>
  <c r="GU25" i="30"/>
  <c r="CY25" i="30"/>
  <c r="FL25" i="30" s="1"/>
  <c r="AU4" i="74"/>
  <c r="DD4" i="74" s="1"/>
  <c r="L15" i="32"/>
  <c r="EF25" i="30"/>
  <c r="CZ25" i="30"/>
  <c r="FM25" i="30" s="1"/>
  <c r="E36" i="61"/>
  <c r="E10" i="61"/>
  <c r="F3" i="61"/>
  <c r="E29" i="61"/>
  <c r="E18" i="61"/>
  <c r="DA25" i="30"/>
  <c r="FN25" i="30" s="1"/>
  <c r="GT27" i="30"/>
  <c r="GT14" i="30"/>
  <c r="GT21" i="30"/>
  <c r="L16" i="32"/>
  <c r="GU11" i="30"/>
  <c r="GU17" i="30"/>
  <c r="BH17" i="30" s="1"/>
  <c r="GU18" i="30"/>
  <c r="BH18" i="30" s="1"/>
  <c r="GU12" i="30"/>
  <c r="GU4" i="30"/>
  <c r="GU5" i="30"/>
  <c r="BG5" i="70"/>
  <c r="FQ16" i="74"/>
  <c r="M13" i="32"/>
  <c r="M11" i="32"/>
  <c r="M10" i="32"/>
  <c r="M12" i="32"/>
  <c r="FQ17" i="74"/>
  <c r="FQ29" i="74"/>
  <c r="FQ5" i="74"/>
  <c r="FQ30" i="74"/>
  <c r="FQ18" i="74"/>
  <c r="FQ28" i="74"/>
  <c r="FQ42" i="74"/>
  <c r="FQ34" i="74"/>
  <c r="N7" i="46"/>
  <c r="BH3" i="30"/>
  <c r="BW3" i="30" s="1"/>
  <c r="DR3" i="30" s="1"/>
  <c r="FN3" i="30" s="1"/>
  <c r="FN10" i="30" s="1"/>
  <c r="FN16" i="30" s="1"/>
  <c r="FN23" i="30" s="1"/>
  <c r="FN31" i="30" s="1"/>
  <c r="FN37" i="30" s="1"/>
  <c r="FQ6" i="74"/>
  <c r="FQ35" i="74"/>
  <c r="BF7" i="70"/>
  <c r="E11" i="71" s="1"/>
  <c r="J24" i="46"/>
  <c r="J21" i="61"/>
  <c r="J21" i="94" s="1"/>
  <c r="H23" i="46"/>
  <c r="H20" i="61"/>
  <c r="H20" i="94" s="1"/>
  <c r="L24" i="46"/>
  <c r="L21" i="61"/>
  <c r="L21" i="94" s="1"/>
  <c r="G11" i="68"/>
  <c r="G3" i="75"/>
  <c r="G10" i="75" s="1"/>
  <c r="AR29" i="74"/>
  <c r="FB29" i="74" s="1"/>
  <c r="AN17" i="74"/>
  <c r="AO17" i="74" s="1"/>
  <c r="AT29" i="74"/>
  <c r="FD29" i="74" s="1"/>
  <c r="AU16" i="74"/>
  <c r="AN6" i="74"/>
  <c r="AO6" i="74" s="1"/>
  <c r="AU17" i="74"/>
  <c r="DD17" i="74" s="1"/>
  <c r="AU18" i="74"/>
  <c r="AS29" i="74"/>
  <c r="FC29" i="74" s="1"/>
  <c r="AS18" i="74"/>
  <c r="AR17" i="74"/>
  <c r="AS16" i="74"/>
  <c r="AU6" i="74"/>
  <c r="DD6" i="74" s="1"/>
  <c r="AR6" i="74"/>
  <c r="DA6" i="74" s="1"/>
  <c r="AS17" i="74"/>
  <c r="DB17" i="74" s="1"/>
  <c r="AR16" i="74"/>
  <c r="AR18" i="74"/>
  <c r="AT5" i="74"/>
  <c r="DC5" i="74" s="1"/>
  <c r="AN18" i="74"/>
  <c r="AO18" i="74" s="1"/>
  <c r="AN35" i="74"/>
  <c r="AU5" i="74"/>
  <c r="DD5" i="74" s="1"/>
  <c r="AS5" i="74"/>
  <c r="DB5" i="74" s="1"/>
  <c r="AN16" i="74"/>
  <c r="AO16" i="74" s="1"/>
  <c r="AR5" i="74"/>
  <c r="DA5" i="74" s="1"/>
  <c r="AN34" i="74"/>
  <c r="AS6" i="74"/>
  <c r="DB6" i="74" s="1"/>
  <c r="AT30" i="74"/>
  <c r="FD30" i="74" s="1"/>
  <c r="AN4" i="74"/>
  <c r="AO4" i="74" s="1"/>
  <c r="AT4" i="74"/>
  <c r="DC4" i="74" s="1"/>
  <c r="AR4" i="74"/>
  <c r="DA4" i="74" s="1"/>
  <c r="AS4" i="74"/>
  <c r="DB4" i="74" s="1"/>
  <c r="AR30" i="74"/>
  <c r="FB30" i="74" s="1"/>
  <c r="AS30" i="74"/>
  <c r="FC30" i="74" s="1"/>
  <c r="AU29" i="74"/>
  <c r="FE29" i="74" s="1"/>
  <c r="AU30" i="74"/>
  <c r="FE30" i="74" s="1"/>
  <c r="FP45" i="74"/>
  <c r="AN42" i="74"/>
  <c r="AT28" i="74"/>
  <c r="AS28" i="74"/>
  <c r="AN28" i="74"/>
  <c r="AO28" i="74" s="1"/>
  <c r="AU28" i="74"/>
  <c r="AR28" i="74"/>
  <c r="H39" i="63"/>
  <c r="H43" i="63" s="1"/>
  <c r="F43" i="63"/>
  <c r="E30" i="46"/>
  <c r="E8" i="63"/>
  <c r="E21" i="46"/>
  <c r="O3" i="30"/>
  <c r="AU3" i="30"/>
  <c r="BI3" i="30" s="1"/>
  <c r="BX3" i="30" s="1"/>
  <c r="DB3" i="30" s="1"/>
  <c r="F4" i="46"/>
  <c r="F12" i="46" s="1"/>
  <c r="E21" i="73"/>
  <c r="E12" i="73"/>
  <c r="G4" i="65"/>
  <c r="G11" i="65" s="1"/>
  <c r="F4" i="73"/>
  <c r="F12" i="73" s="1"/>
  <c r="M16" i="30"/>
  <c r="AT16" i="30" s="1"/>
  <c r="G4" i="59"/>
  <c r="G11" i="59" s="1"/>
  <c r="G3" i="66"/>
  <c r="G10" i="66" s="1"/>
  <c r="N10" i="30"/>
  <c r="N16" i="30" s="1"/>
  <c r="AU5" i="30"/>
  <c r="G3" i="69"/>
  <c r="G10" i="69" s="1"/>
  <c r="AN24" i="30"/>
  <c r="AT5" i="30"/>
  <c r="AN5" i="30"/>
  <c r="AO5" i="30" s="1"/>
  <c r="AR5" i="30"/>
  <c r="EH24" i="30"/>
  <c r="EF24" i="30"/>
  <c r="EI24" i="30"/>
  <c r="EG24" i="30"/>
  <c r="CJ3" i="30"/>
  <c r="EF3" i="30" s="1"/>
  <c r="GC3" i="30" s="1"/>
  <c r="GC10" i="30" s="1"/>
  <c r="GC16" i="30" s="1"/>
  <c r="GC23" i="30" s="1"/>
  <c r="GC31" i="30" s="1"/>
  <c r="GC37" i="30" s="1"/>
  <c r="DQ3" i="30"/>
  <c r="FM3" i="30" s="1"/>
  <c r="FM10" i="30" s="1"/>
  <c r="FM16" i="30" s="1"/>
  <c r="FM23" i="30" s="1"/>
  <c r="FM31" i="30" s="1"/>
  <c r="FM37" i="30" s="1"/>
  <c r="AR18" i="30"/>
  <c r="AU18" i="30"/>
  <c r="GF18" i="30" s="1"/>
  <c r="CY10" i="30"/>
  <c r="CJ10" i="30" s="1"/>
  <c r="DP10" i="30"/>
  <c r="BG10" i="30"/>
  <c r="BV10" i="30" s="1"/>
  <c r="CZ10" i="30" s="1"/>
  <c r="CK10" i="30" s="1"/>
  <c r="GT10" i="30"/>
  <c r="BU16" i="30"/>
  <c r="GS16" i="30"/>
  <c r="BH10" i="30"/>
  <c r="BW10" i="30" s="1"/>
  <c r="GU10" i="30"/>
  <c r="AR11" i="30"/>
  <c r="CY11" i="30" s="1"/>
  <c r="FL11" i="30" s="1"/>
  <c r="F23" i="73"/>
  <c r="F23" i="76" s="1"/>
  <c r="AU12" i="30"/>
  <c r="DB12" i="30" s="1"/>
  <c r="FO12" i="30" s="1"/>
  <c r="AO5" i="70"/>
  <c r="AQ5" i="70" s="1"/>
  <c r="AS18" i="30"/>
  <c r="GD18" i="30" s="1"/>
  <c r="AS12" i="30"/>
  <c r="CZ12" i="30" s="1"/>
  <c r="FM12" i="30" s="1"/>
  <c r="AU11" i="30"/>
  <c r="DB11" i="30" s="1"/>
  <c r="FO11" i="30" s="1"/>
  <c r="AS11" i="30"/>
  <c r="CZ11" i="30" s="1"/>
  <c r="FM11" i="30" s="1"/>
  <c r="AR12" i="30"/>
  <c r="CY12" i="30" s="1"/>
  <c r="FL12" i="30" s="1"/>
  <c r="AT18" i="30"/>
  <c r="GE18" i="30" s="1"/>
  <c r="AT11" i="30"/>
  <c r="DA11" i="30" s="1"/>
  <c r="FN11" i="30" s="1"/>
  <c r="AU17" i="30"/>
  <c r="AN12" i="30"/>
  <c r="AO12" i="30" s="1"/>
  <c r="EW3" i="30"/>
  <c r="EW10" i="30" s="1"/>
  <c r="EW16" i="30" s="1"/>
  <c r="EW23" i="30" s="1"/>
  <c r="EW31" i="30" s="1"/>
  <c r="EW37" i="30" s="1"/>
  <c r="CK3" i="30"/>
  <c r="EG3" i="30" s="1"/>
  <c r="AS16" i="30"/>
  <c r="L23" i="30"/>
  <c r="AN17" i="30"/>
  <c r="AO17" i="30" s="1"/>
  <c r="AO4" i="64"/>
  <c r="AR17" i="30"/>
  <c r="AQ18" i="30" s="1"/>
  <c r="AS17" i="30"/>
  <c r="AO4" i="70"/>
  <c r="AN4" i="70"/>
  <c r="AP4" i="70" s="1"/>
  <c r="GJ61" i="30"/>
  <c r="GP61" i="30" s="1"/>
  <c r="GJ72" i="30"/>
  <c r="GP72" i="30"/>
  <c r="E23" i="73"/>
  <c r="E23" i="76" s="1"/>
  <c r="E24" i="73"/>
  <c r="E24" i="76" s="1"/>
  <c r="FI72" i="30"/>
  <c r="FY63" i="30"/>
  <c r="C40" i="46"/>
  <c r="N40" i="46" s="1"/>
  <c r="M40" i="73"/>
  <c r="FB29" i="30"/>
  <c r="I23" i="73"/>
  <c r="I23" i="76" s="1"/>
  <c r="AR23" i="30"/>
  <c r="BF23" i="30" s="1"/>
  <c r="K31" i="30"/>
  <c r="DL35" i="30"/>
  <c r="CY4" i="30"/>
  <c r="O3" i="70"/>
  <c r="N9" i="70"/>
  <c r="AV9" i="70" s="1"/>
  <c r="AV3" i="70"/>
  <c r="BG3" i="70" s="1"/>
  <c r="FK11" i="30"/>
  <c r="EU72" i="30"/>
  <c r="C35" i="30"/>
  <c r="F32" i="30"/>
  <c r="F35" i="30" s="1"/>
  <c r="K3" i="64" l="1"/>
  <c r="AX3" i="64" s="1"/>
  <c r="BI3" i="64" s="1"/>
  <c r="AO6" i="64"/>
  <c r="AQ6" i="64" s="1"/>
  <c r="AU13" i="30"/>
  <c r="AW3" i="64"/>
  <c r="BH3" i="64" s="1"/>
  <c r="AV5" i="64"/>
  <c r="AS5" i="64"/>
  <c r="AU5" i="64"/>
  <c r="BG5" i="64"/>
  <c r="BD5" i="64"/>
  <c r="BF5" i="64"/>
  <c r="BE5" i="64"/>
  <c r="BH5" i="64"/>
  <c r="AU4" i="30"/>
  <c r="DB4" i="30" s="1"/>
  <c r="BD6" i="64"/>
  <c r="BG6" i="64"/>
  <c r="BF6" i="64"/>
  <c r="BE6" i="64"/>
  <c r="BH6" i="64"/>
  <c r="AQ5" i="64"/>
  <c r="BD4" i="64"/>
  <c r="BG4" i="64"/>
  <c r="BH4" i="64"/>
  <c r="BF4" i="64"/>
  <c r="BE4" i="64"/>
  <c r="L3" i="64"/>
  <c r="M3" i="64" s="1"/>
  <c r="DQ24" i="30"/>
  <c r="FM24" i="30"/>
  <c r="FM27" i="30" s="1"/>
  <c r="DS24" i="30"/>
  <c r="FO24" i="30"/>
  <c r="FO27" i="30" s="1"/>
  <c r="DR24" i="30"/>
  <c r="FN24" i="30"/>
  <c r="FN27" i="30" s="1"/>
  <c r="FO14" i="30"/>
  <c r="FN14" i="30"/>
  <c r="FM14" i="30"/>
  <c r="FL14" i="30"/>
  <c r="AT4" i="30"/>
  <c r="DA4" i="30" s="1"/>
  <c r="AS4" i="30"/>
  <c r="CZ4" i="30" s="1"/>
  <c r="AN4" i="30"/>
  <c r="AO4" i="30" s="1"/>
  <c r="AT36" i="74"/>
  <c r="CO36" i="74" s="1"/>
  <c r="DC36" i="74" s="1"/>
  <c r="AV36" i="74"/>
  <c r="AV12" i="74"/>
  <c r="GV19" i="30"/>
  <c r="BI19" i="30" s="1"/>
  <c r="CM19" i="30" s="1"/>
  <c r="FR12" i="74"/>
  <c r="CM17" i="74"/>
  <c r="DA17" i="74"/>
  <c r="CP19" i="74"/>
  <c r="CO19" i="74"/>
  <c r="CO25" i="74" s="1"/>
  <c r="CM19" i="74"/>
  <c r="CN17" i="74"/>
  <c r="CP17" i="74"/>
  <c r="CP16" i="74"/>
  <c r="DD25" i="74"/>
  <c r="CN16" i="74"/>
  <c r="DS11" i="30"/>
  <c r="DA14" i="30"/>
  <c r="DQ11" i="30"/>
  <c r="CN6" i="74"/>
  <c r="CN89" i="74" s="1"/>
  <c r="D33" i="82"/>
  <c r="CM6" i="74"/>
  <c r="CP6" i="74"/>
  <c r="E33" i="84"/>
  <c r="E33" i="83"/>
  <c r="CN5" i="74"/>
  <c r="CP5" i="74"/>
  <c r="CO5" i="74"/>
  <c r="CM5" i="74"/>
  <c r="DP7" i="30"/>
  <c r="DP6" i="30"/>
  <c r="AS36" i="74"/>
  <c r="CN36" i="74" s="1"/>
  <c r="DB36" i="74" s="1"/>
  <c r="AU36" i="74"/>
  <c r="CP36" i="74" s="1"/>
  <c r="DD36" i="74" s="1"/>
  <c r="AT40" i="74"/>
  <c r="CO40" i="74" s="1"/>
  <c r="DC40" i="74" s="1"/>
  <c r="AU40" i="74"/>
  <c r="CP40" i="74" s="1"/>
  <c r="DD40" i="74" s="1"/>
  <c r="AV40" i="74"/>
  <c r="CQ40" i="74" s="1"/>
  <c r="DE40" i="74" s="1"/>
  <c r="AR40" i="74"/>
  <c r="CM40" i="74" s="1"/>
  <c r="AS40" i="74"/>
  <c r="CN40" i="74" s="1"/>
  <c r="DB40" i="74" s="1"/>
  <c r="AS42" i="74"/>
  <c r="CN42" i="74" s="1"/>
  <c r="AR42" i="74"/>
  <c r="CM42" i="74" s="1"/>
  <c r="AT42" i="74"/>
  <c r="CO42" i="74" s="1"/>
  <c r="AU42" i="74"/>
  <c r="CP42" i="74" s="1"/>
  <c r="AV42" i="74"/>
  <c r="CQ42" i="74" s="1"/>
  <c r="DE42" i="74" s="1"/>
  <c r="AU39" i="74"/>
  <c r="CP39" i="74" s="1"/>
  <c r="DD39" i="74" s="1"/>
  <c r="AV39" i="74"/>
  <c r="CQ39" i="74" s="1"/>
  <c r="DE39" i="74" s="1"/>
  <c r="AT39" i="74"/>
  <c r="CO39" i="74" s="1"/>
  <c r="DC39" i="74" s="1"/>
  <c r="AR39" i="74"/>
  <c r="CM39" i="74" s="1"/>
  <c r="AS39" i="74"/>
  <c r="CN39" i="74" s="1"/>
  <c r="DB39" i="74" s="1"/>
  <c r="AV19" i="30"/>
  <c r="GG19" i="30" s="1"/>
  <c r="AV26" i="30"/>
  <c r="DC26" i="30" s="1"/>
  <c r="AV25" i="30"/>
  <c r="DC25" i="30" s="1"/>
  <c r="FP25" i="30" s="1"/>
  <c r="AV24" i="30"/>
  <c r="DC24" i="30" s="1"/>
  <c r="AR35" i="74"/>
  <c r="CM35" i="74" s="1"/>
  <c r="DA35" i="74" s="1"/>
  <c r="AU35" i="74"/>
  <c r="CP35" i="74" s="1"/>
  <c r="DD35" i="74" s="1"/>
  <c r="AS35" i="74"/>
  <c r="CN35" i="74" s="1"/>
  <c r="DB35" i="74" s="1"/>
  <c r="AT35" i="74"/>
  <c r="CO35" i="74" s="1"/>
  <c r="DC35" i="74" s="1"/>
  <c r="AV35" i="74"/>
  <c r="CQ35" i="74" s="1"/>
  <c r="DE35" i="74" s="1"/>
  <c r="AR37" i="74"/>
  <c r="CM37" i="74" s="1"/>
  <c r="AS37" i="74"/>
  <c r="CN37" i="74" s="1"/>
  <c r="DB37" i="74" s="1"/>
  <c r="AT37" i="74"/>
  <c r="CO37" i="74" s="1"/>
  <c r="DC37" i="74" s="1"/>
  <c r="AV37" i="74"/>
  <c r="CQ37" i="74" s="1"/>
  <c r="DE37" i="74" s="1"/>
  <c r="AU37" i="74"/>
  <c r="CP37" i="74" s="1"/>
  <c r="DD37" i="74" s="1"/>
  <c r="AS41" i="74"/>
  <c r="CN41" i="74" s="1"/>
  <c r="DB41" i="74" s="1"/>
  <c r="AT41" i="74"/>
  <c r="CO41" i="74" s="1"/>
  <c r="DC41" i="74" s="1"/>
  <c r="AU41" i="74"/>
  <c r="CP41" i="74" s="1"/>
  <c r="DD41" i="74" s="1"/>
  <c r="AV41" i="74"/>
  <c r="CQ41" i="74" s="1"/>
  <c r="DE41" i="74" s="1"/>
  <c r="AR41" i="74"/>
  <c r="CM41" i="74" s="1"/>
  <c r="AV38" i="74"/>
  <c r="AU38" i="74"/>
  <c r="CP38" i="74" s="1"/>
  <c r="DD38" i="74" s="1"/>
  <c r="AR38" i="74"/>
  <c r="CM38" i="74" s="1"/>
  <c r="AS38" i="74"/>
  <c r="CN38" i="74" s="1"/>
  <c r="DB38" i="74" s="1"/>
  <c r="AT38" i="74"/>
  <c r="CO38" i="74" s="1"/>
  <c r="DC38" i="74" s="1"/>
  <c r="AR34" i="74"/>
  <c r="CM34" i="74" s="1"/>
  <c r="DA34" i="74" s="1"/>
  <c r="AS34" i="74"/>
  <c r="CN34" i="74" s="1"/>
  <c r="DB34" i="74" s="1"/>
  <c r="AT34" i="74"/>
  <c r="CO34" i="74" s="1"/>
  <c r="DC34" i="74" s="1"/>
  <c r="AU34" i="74"/>
  <c r="CP34" i="74" s="1"/>
  <c r="DD34" i="74" s="1"/>
  <c r="AV34" i="74"/>
  <c r="CQ34" i="74" s="1"/>
  <c r="DE34" i="74" s="1"/>
  <c r="K10" i="64"/>
  <c r="AX10" i="64" s="1"/>
  <c r="DR12" i="30"/>
  <c r="DA38" i="74"/>
  <c r="DA36" i="74"/>
  <c r="DA39" i="74"/>
  <c r="AV9" i="74"/>
  <c r="AV19" i="74"/>
  <c r="DE19" i="74" s="1"/>
  <c r="AV7" i="74"/>
  <c r="AV8" i="74"/>
  <c r="AV23" i="74"/>
  <c r="AV10" i="74"/>
  <c r="AV11" i="74"/>
  <c r="AV22" i="74"/>
  <c r="AV20" i="74"/>
  <c r="AV21" i="74"/>
  <c r="DA41" i="74"/>
  <c r="DA37" i="74"/>
  <c r="DA40" i="74"/>
  <c r="FR21" i="74"/>
  <c r="FR20" i="74"/>
  <c r="FR36" i="74"/>
  <c r="FR39" i="74"/>
  <c r="FR19" i="74"/>
  <c r="FR8" i="74"/>
  <c r="FR40" i="74"/>
  <c r="FR37" i="74"/>
  <c r="FR23" i="74"/>
  <c r="FR10" i="74"/>
  <c r="FR41" i="74"/>
  <c r="FR38" i="74"/>
  <c r="FR22" i="74"/>
  <c r="FR7" i="74"/>
  <c r="FR9" i="74"/>
  <c r="FR11" i="74"/>
  <c r="DC25" i="74"/>
  <c r="DB25" i="74"/>
  <c r="FR4" i="74"/>
  <c r="AX1" i="74"/>
  <c r="CM4" i="74"/>
  <c r="C32" i="82"/>
  <c r="CP4" i="74"/>
  <c r="CN4" i="74"/>
  <c r="CO4" i="74"/>
  <c r="DP4" i="30"/>
  <c r="DA87" i="30"/>
  <c r="DR5" i="30"/>
  <c r="DQ5" i="30"/>
  <c r="DS5" i="30"/>
  <c r="DP5" i="30"/>
  <c r="CY90" i="30"/>
  <c r="M41" i="73"/>
  <c r="CY26" i="30"/>
  <c r="GV20" i="30"/>
  <c r="BI20" i="30" s="1"/>
  <c r="GV6" i="30"/>
  <c r="GV26" i="30"/>
  <c r="GV7" i="30"/>
  <c r="GV13" i="30"/>
  <c r="AV13" i="30"/>
  <c r="AV6" i="30"/>
  <c r="DT6" i="30" s="1"/>
  <c r="AV20" i="30"/>
  <c r="AV7" i="30"/>
  <c r="DT7" i="30" s="1"/>
  <c r="F10" i="99"/>
  <c r="F18" i="99"/>
  <c r="F29" i="99"/>
  <c r="F36" i="99"/>
  <c r="G3" i="99"/>
  <c r="F36" i="98"/>
  <c r="G3" i="98"/>
  <c r="F10" i="98"/>
  <c r="F18" i="98"/>
  <c r="F29" i="98"/>
  <c r="F18" i="97"/>
  <c r="F36" i="97"/>
  <c r="G3" i="97"/>
  <c r="F10" i="97"/>
  <c r="F29" i="97"/>
  <c r="F18" i="100"/>
  <c r="F29" i="100"/>
  <c r="F36" i="100"/>
  <c r="G3" i="100"/>
  <c r="F10" i="100"/>
  <c r="F10" i="95"/>
  <c r="F29" i="95"/>
  <c r="G3" i="95"/>
  <c r="F36" i="95"/>
  <c r="F18" i="95"/>
  <c r="F10" i="103"/>
  <c r="F29" i="103"/>
  <c r="G3" i="103"/>
  <c r="F36" i="103"/>
  <c r="F18" i="103"/>
  <c r="F10" i="94"/>
  <c r="F36" i="94"/>
  <c r="G3" i="94"/>
  <c r="F18" i="94"/>
  <c r="F29" i="94"/>
  <c r="F18" i="93"/>
  <c r="G3" i="93"/>
  <c r="F36" i="93"/>
  <c r="F10" i="93"/>
  <c r="F29" i="93"/>
  <c r="F18" i="96"/>
  <c r="F29" i="96"/>
  <c r="F36" i="96"/>
  <c r="G3" i="96"/>
  <c r="F10" i="96"/>
  <c r="F36" i="102"/>
  <c r="G3" i="102"/>
  <c r="F10" i="102"/>
  <c r="F29" i="102"/>
  <c r="F18" i="102"/>
  <c r="F18" i="101"/>
  <c r="F36" i="101"/>
  <c r="F29" i="101"/>
  <c r="F10" i="101"/>
  <c r="G3" i="101"/>
  <c r="P7" i="94"/>
  <c r="Q7" i="94"/>
  <c r="C22" i="65"/>
  <c r="CZ91" i="30"/>
  <c r="CZ90" i="30"/>
  <c r="DB91" i="30"/>
  <c r="DB90" i="30"/>
  <c r="DP12" i="30"/>
  <c r="CY24" i="30"/>
  <c r="GC18" i="30"/>
  <c r="GC17" i="30"/>
  <c r="DP25" i="30"/>
  <c r="Q7" i="61"/>
  <c r="P7" i="61"/>
  <c r="CY91" i="30"/>
  <c r="DA91" i="30"/>
  <c r="DB14" i="30"/>
  <c r="CZ14" i="30"/>
  <c r="CY88" i="30"/>
  <c r="AT6" i="70"/>
  <c r="AS6" i="70"/>
  <c r="AQ6" i="70"/>
  <c r="AU6" i="70"/>
  <c r="AW6" i="70"/>
  <c r="BH4" i="70"/>
  <c r="BH6" i="70"/>
  <c r="N8" i="76"/>
  <c r="L41" i="76"/>
  <c r="L41" i="46"/>
  <c r="G41" i="76"/>
  <c r="G41" i="46"/>
  <c r="H41" i="76"/>
  <c r="H41" i="46"/>
  <c r="I41" i="76"/>
  <c r="I41" i="46"/>
  <c r="C41" i="76"/>
  <c r="C41" i="46"/>
  <c r="J41" i="76"/>
  <c r="J41" i="46"/>
  <c r="D41" i="76"/>
  <c r="D41" i="46"/>
  <c r="F41" i="76"/>
  <c r="F41" i="46"/>
  <c r="E41" i="76"/>
  <c r="E41" i="46"/>
  <c r="K41" i="76"/>
  <c r="K41" i="46"/>
  <c r="N8" i="46"/>
  <c r="F12" i="84"/>
  <c r="F30" i="84"/>
  <c r="F21" i="84"/>
  <c r="F21" i="88"/>
  <c r="F12" i="88"/>
  <c r="F30" i="88"/>
  <c r="F21" i="89"/>
  <c r="F30" i="89"/>
  <c r="F12" i="89"/>
  <c r="F21" i="77"/>
  <c r="F30" i="77"/>
  <c r="F12" i="77"/>
  <c r="F12" i="78"/>
  <c r="F30" i="78"/>
  <c r="F21" i="78"/>
  <c r="F21" i="90"/>
  <c r="F30" i="90"/>
  <c r="F12" i="90"/>
  <c r="G4" i="89"/>
  <c r="G4" i="87"/>
  <c r="G4" i="85"/>
  <c r="G4" i="78"/>
  <c r="G4" i="76"/>
  <c r="G4" i="84"/>
  <c r="G4" i="91"/>
  <c r="G4" i="90"/>
  <c r="G4" i="88"/>
  <c r="G4" i="86"/>
  <c r="G4" i="79"/>
  <c r="G4" i="77"/>
  <c r="F21" i="91"/>
  <c r="F12" i="91"/>
  <c r="F30" i="91"/>
  <c r="F21" i="86"/>
  <c r="F30" i="86"/>
  <c r="F12" i="86"/>
  <c r="F21" i="87"/>
  <c r="F12" i="87"/>
  <c r="F30" i="87"/>
  <c r="F12" i="76"/>
  <c r="F21" i="76"/>
  <c r="F30" i="76"/>
  <c r="F12" i="79"/>
  <c r="F30" i="79"/>
  <c r="F21" i="79"/>
  <c r="F21" i="85"/>
  <c r="F12" i="85"/>
  <c r="F30" i="85"/>
  <c r="M34" i="32"/>
  <c r="AT25" i="74"/>
  <c r="AV24" i="74"/>
  <c r="CQ24" i="74" s="1"/>
  <c r="FR24" i="74"/>
  <c r="M23" i="82"/>
  <c r="N23" i="84"/>
  <c r="BG7" i="70"/>
  <c r="F11" i="71" s="1"/>
  <c r="M24" i="46"/>
  <c r="N24" i="84"/>
  <c r="G4" i="83"/>
  <c r="G4" i="82"/>
  <c r="F12" i="82"/>
  <c r="F30" i="82"/>
  <c r="F21" i="82"/>
  <c r="F30" i="83"/>
  <c r="F21" i="83"/>
  <c r="F12" i="83"/>
  <c r="N24" i="83"/>
  <c r="J20" i="61"/>
  <c r="J20" i="94" s="1"/>
  <c r="J23" i="46"/>
  <c r="J23" i="83"/>
  <c r="N23" i="83" s="1"/>
  <c r="GV24" i="30"/>
  <c r="GV25" i="30"/>
  <c r="N12" i="32"/>
  <c r="FR18" i="74"/>
  <c r="M15" i="32"/>
  <c r="EH25" i="30"/>
  <c r="EH27" i="30" s="1"/>
  <c r="EH29" i="30" s="1"/>
  <c r="DR25" i="30"/>
  <c r="EG25" i="30"/>
  <c r="DQ25" i="30"/>
  <c r="EI25" i="30"/>
  <c r="DS25" i="30"/>
  <c r="EF27" i="30"/>
  <c r="EF29" i="30" s="1"/>
  <c r="F18" i="61"/>
  <c r="F29" i="61"/>
  <c r="F10" i="61"/>
  <c r="G3" i="61"/>
  <c r="F36" i="61"/>
  <c r="AW4" i="64"/>
  <c r="AV12" i="30"/>
  <c r="DC12" i="30" s="1"/>
  <c r="AV17" i="30"/>
  <c r="GG17" i="30" s="1"/>
  <c r="N10" i="32"/>
  <c r="FR35" i="74"/>
  <c r="FR29" i="74"/>
  <c r="M6" i="32"/>
  <c r="FR34" i="74"/>
  <c r="M16" i="32"/>
  <c r="AV11" i="30"/>
  <c r="DC11" i="30" s="1"/>
  <c r="FP11" i="30" s="1"/>
  <c r="BH5" i="70"/>
  <c r="AV4" i="30"/>
  <c r="DC4" i="30" s="1"/>
  <c r="AV18" i="30"/>
  <c r="GG18" i="30" s="1"/>
  <c r="N11" i="32"/>
  <c r="AV5" i="30"/>
  <c r="GV18" i="30"/>
  <c r="BI18" i="30" s="1"/>
  <c r="GV12" i="30"/>
  <c r="GV11" i="30"/>
  <c r="GV17" i="30"/>
  <c r="BI17" i="30" s="1"/>
  <c r="N13" i="32"/>
  <c r="FR16" i="74"/>
  <c r="FR30" i="74"/>
  <c r="GV5" i="30"/>
  <c r="GV4" i="30"/>
  <c r="FR28" i="74"/>
  <c r="FR5" i="74"/>
  <c r="FR6" i="74"/>
  <c r="AV4" i="74"/>
  <c r="DE4" i="74" s="1"/>
  <c r="AV18" i="74"/>
  <c r="AV17" i="74"/>
  <c r="DE17" i="74" s="1"/>
  <c r="FR17" i="74"/>
  <c r="FR42" i="74"/>
  <c r="AV30" i="74"/>
  <c r="FF30" i="74" s="1"/>
  <c r="AV28" i="74"/>
  <c r="FF28" i="74" s="1"/>
  <c r="AV29" i="74"/>
  <c r="FF29" i="74" s="1"/>
  <c r="AV16" i="74"/>
  <c r="AW5" i="64"/>
  <c r="AV5" i="74"/>
  <c r="DE5" i="74" s="1"/>
  <c r="AV6" i="74"/>
  <c r="DE6" i="74" s="1"/>
  <c r="GU27" i="30"/>
  <c r="GU14" i="30"/>
  <c r="FQ31" i="74"/>
  <c r="GU21" i="30"/>
  <c r="FQ25" i="74"/>
  <c r="FQ43" i="74"/>
  <c r="I20" i="61"/>
  <c r="I20" i="94" s="1"/>
  <c r="N23" i="76"/>
  <c r="E21" i="61"/>
  <c r="E21" i="94" s="1"/>
  <c r="DA3" i="30"/>
  <c r="CL3" i="30" s="1"/>
  <c r="EH3" i="30" s="1"/>
  <c r="GE3" i="30" s="1"/>
  <c r="GE10" i="30" s="1"/>
  <c r="GE16" i="30" s="1"/>
  <c r="GE23" i="30" s="1"/>
  <c r="GE31" i="30" s="1"/>
  <c r="GE37" i="30" s="1"/>
  <c r="F30" i="46"/>
  <c r="FQ13" i="74"/>
  <c r="AU25" i="74"/>
  <c r="E23" i="46"/>
  <c r="E20" i="61"/>
  <c r="E20" i="94" s="1"/>
  <c r="F23" i="46"/>
  <c r="F20" i="61"/>
  <c r="F20" i="94" s="1"/>
  <c r="F8" i="63"/>
  <c r="H3" i="75"/>
  <c r="H10" i="75" s="1"/>
  <c r="AR25" i="74"/>
  <c r="AS25" i="74"/>
  <c r="AU13" i="74"/>
  <c r="AT13" i="74"/>
  <c r="AS13" i="74"/>
  <c r="FB28" i="74"/>
  <c r="AR31" i="74"/>
  <c r="AU31" i="74"/>
  <c r="FE28" i="74"/>
  <c r="FE31" i="74" s="1"/>
  <c r="FE45" i="74" s="1"/>
  <c r="AS31" i="74"/>
  <c r="FC28" i="74"/>
  <c r="FC31" i="74" s="1"/>
  <c r="FC45" i="74" s="1"/>
  <c r="AT31" i="74"/>
  <c r="FD28" i="74"/>
  <c r="FD31" i="74" s="1"/>
  <c r="FD45" i="74" s="1"/>
  <c r="AR13" i="74"/>
  <c r="H3" i="66"/>
  <c r="H10" i="66" s="1"/>
  <c r="H4" i="59"/>
  <c r="H11" i="59" s="1"/>
  <c r="F21" i="46"/>
  <c r="G4" i="46"/>
  <c r="G30" i="46" s="1"/>
  <c r="O10" i="30"/>
  <c r="AV10" i="30" s="1"/>
  <c r="AV3" i="30"/>
  <c r="BJ3" i="30" s="1"/>
  <c r="BY3" i="30" s="1"/>
  <c r="DT3" i="30" s="1"/>
  <c r="FP3" i="30" s="1"/>
  <c r="FP10" i="30" s="1"/>
  <c r="FP16" i="30" s="1"/>
  <c r="FP23" i="30" s="1"/>
  <c r="FP31" i="30" s="1"/>
  <c r="FP37" i="30" s="1"/>
  <c r="G4" i="73"/>
  <c r="G30" i="73" s="1"/>
  <c r="H4" i="65"/>
  <c r="H11" i="65" s="1"/>
  <c r="H3" i="69"/>
  <c r="H10" i="69" s="1"/>
  <c r="H11" i="68"/>
  <c r="P3" i="30"/>
  <c r="AR8" i="30"/>
  <c r="GV3" i="30"/>
  <c r="F30" i="73"/>
  <c r="M23" i="30"/>
  <c r="AT23" i="30" s="1"/>
  <c r="F21" i="73"/>
  <c r="AU10" i="30"/>
  <c r="GV10" i="30" s="1"/>
  <c r="EF10" i="30"/>
  <c r="EF16" i="30" s="1"/>
  <c r="EF23" i="30" s="1"/>
  <c r="EF31" i="30" s="1"/>
  <c r="EF37" i="30" s="1"/>
  <c r="AS5" i="70"/>
  <c r="AT5" i="70"/>
  <c r="AW5" i="70"/>
  <c r="AU5" i="70"/>
  <c r="AV5" i="70"/>
  <c r="EJ24" i="30"/>
  <c r="AS14" i="30"/>
  <c r="E18" i="59" s="1"/>
  <c r="E13" i="66" s="1"/>
  <c r="DB27" i="30"/>
  <c r="DS3" i="30"/>
  <c r="FO3" i="30" s="1"/>
  <c r="FO10" i="30" s="1"/>
  <c r="FO16" i="30" s="1"/>
  <c r="FO23" i="30" s="1"/>
  <c r="FO31" i="30" s="1"/>
  <c r="FO37" i="30" s="1"/>
  <c r="CZ27" i="30"/>
  <c r="AT14" i="30"/>
  <c r="DR10" i="30"/>
  <c r="DA10" i="30"/>
  <c r="CL10" i="30" s="1"/>
  <c r="CY16" i="30"/>
  <c r="CJ16" i="30" s="1"/>
  <c r="DP16" i="30"/>
  <c r="GU16" i="30"/>
  <c r="BH16" i="30"/>
  <c r="BW16" i="30" s="1"/>
  <c r="BG16" i="30"/>
  <c r="BV16" i="30" s="1"/>
  <c r="GT16" i="30"/>
  <c r="DQ10" i="30"/>
  <c r="BU23" i="30"/>
  <c r="GS23" i="30"/>
  <c r="AR14" i="30"/>
  <c r="AU21" i="30"/>
  <c r="GE21" i="30"/>
  <c r="GE29" i="30" s="1"/>
  <c r="GF17" i="30"/>
  <c r="GF21" i="30" s="1"/>
  <c r="GF29" i="30" s="1"/>
  <c r="AS23" i="30"/>
  <c r="L31" i="30"/>
  <c r="EG10" i="30"/>
  <c r="EG16" i="30" s="1"/>
  <c r="EG23" i="30" s="1"/>
  <c r="EG31" i="30" s="1"/>
  <c r="EG37" i="30" s="1"/>
  <c r="GD3" i="30"/>
  <c r="GD10" i="30" s="1"/>
  <c r="GD16" i="30" s="1"/>
  <c r="GD23" i="30" s="1"/>
  <c r="GD31" i="30" s="1"/>
  <c r="GD37" i="30" s="1"/>
  <c r="AT21" i="30"/>
  <c r="AU4" i="64"/>
  <c r="AV4" i="64"/>
  <c r="AS4" i="64"/>
  <c r="AT4" i="64"/>
  <c r="AQ4" i="64"/>
  <c r="AU14" i="30"/>
  <c r="G19" i="65" s="1"/>
  <c r="GD17" i="30"/>
  <c r="GD21" i="30" s="1"/>
  <c r="GD29" i="30" s="1"/>
  <c r="AS21" i="30"/>
  <c r="AR21" i="30"/>
  <c r="AS4" i="70"/>
  <c r="C10" i="71" s="1"/>
  <c r="AT4" i="70"/>
  <c r="AU4" i="70"/>
  <c r="AW4" i="70"/>
  <c r="AQ4" i="70"/>
  <c r="AV4" i="70"/>
  <c r="AU27" i="30"/>
  <c r="E24" i="46"/>
  <c r="I23" i="46"/>
  <c r="M23" i="73"/>
  <c r="M20" i="94" s="1"/>
  <c r="AU16" i="30"/>
  <c r="N23" i="30"/>
  <c r="CM3" i="30"/>
  <c r="EI3" i="30" s="1"/>
  <c r="EY3" i="30"/>
  <c r="EY10" i="30" s="1"/>
  <c r="EY16" i="30" s="1"/>
  <c r="EY23" i="30" s="1"/>
  <c r="EY31" i="30" s="1"/>
  <c r="EY37" i="30" s="1"/>
  <c r="DA27" i="30"/>
  <c r="AR27" i="30"/>
  <c r="AR31" i="30"/>
  <c r="K37" i="30"/>
  <c r="AS27" i="30"/>
  <c r="AX1" i="30"/>
  <c r="AT27" i="30"/>
  <c r="GB11" i="30"/>
  <c r="GB72" i="30" s="1"/>
  <c r="FK72" i="30"/>
  <c r="P3" i="70"/>
  <c r="AW3" i="70"/>
  <c r="BH3" i="70" s="1"/>
  <c r="O9" i="70"/>
  <c r="AW9" i="70" s="1"/>
  <c r="AW6" i="64" l="1"/>
  <c r="AV6" i="64"/>
  <c r="AS6" i="64"/>
  <c r="AS8" i="64" s="1"/>
  <c r="AT6" i="64"/>
  <c r="AT8" i="64" s="1"/>
  <c r="AU6" i="64"/>
  <c r="AU8" i="64" s="1"/>
  <c r="L10" i="64"/>
  <c r="AY10" i="64" s="1"/>
  <c r="AY3" i="64"/>
  <c r="BJ3" i="64" s="1"/>
  <c r="AU8" i="30"/>
  <c r="G18" i="65" s="1"/>
  <c r="FO72" i="30"/>
  <c r="DR27" i="30"/>
  <c r="FM72" i="30"/>
  <c r="FM29" i="30"/>
  <c r="FN72" i="30"/>
  <c r="FO29" i="30"/>
  <c r="FN29" i="30"/>
  <c r="DT24" i="30"/>
  <c r="FP24" i="30"/>
  <c r="FP27" i="30" s="1"/>
  <c r="DP24" i="30"/>
  <c r="FL24" i="30"/>
  <c r="DT12" i="30"/>
  <c r="FP12" i="30"/>
  <c r="FP14" i="30" s="1"/>
  <c r="CP25" i="74"/>
  <c r="GW19" i="30"/>
  <c r="BJ19" i="30" s="1"/>
  <c r="CN19" i="30" s="1"/>
  <c r="FS12" i="74"/>
  <c r="AW34" i="74"/>
  <c r="CR34" i="74" s="1"/>
  <c r="DF34" i="74" s="1"/>
  <c r="AW12" i="74"/>
  <c r="CN25" i="74"/>
  <c r="CQ19" i="74"/>
  <c r="CQ17" i="74"/>
  <c r="CQ16" i="74"/>
  <c r="DR11" i="30"/>
  <c r="DR14" i="30" s="1"/>
  <c r="DT11" i="30"/>
  <c r="CQ6" i="74"/>
  <c r="CQ89" i="74" s="1"/>
  <c r="G33" i="82"/>
  <c r="D33" i="84"/>
  <c r="D33" i="83"/>
  <c r="CQ5" i="74"/>
  <c r="AW40" i="74"/>
  <c r="AS43" i="74"/>
  <c r="AS45" i="74" s="1"/>
  <c r="AT43" i="74"/>
  <c r="F16" i="68" s="1"/>
  <c r="F15" i="69" s="1"/>
  <c r="AW19" i="30"/>
  <c r="GH19" i="30" s="1"/>
  <c r="AW25" i="30"/>
  <c r="DD25" i="30" s="1"/>
  <c r="FQ25" i="30" s="1"/>
  <c r="AW26" i="30"/>
  <c r="AW24" i="30"/>
  <c r="AW36" i="74"/>
  <c r="CR36" i="74" s="1"/>
  <c r="DF36" i="74" s="1"/>
  <c r="AW37" i="74"/>
  <c r="AW35" i="74"/>
  <c r="CR35" i="74" s="1"/>
  <c r="DF35" i="74" s="1"/>
  <c r="AW38" i="74"/>
  <c r="CR38" i="74" s="1"/>
  <c r="DF38" i="74" s="1"/>
  <c r="AW39" i="74"/>
  <c r="AW42" i="74"/>
  <c r="CR42" i="74" s="1"/>
  <c r="DF42" i="74" s="1"/>
  <c r="AR43" i="74"/>
  <c r="AR45" i="74" s="1"/>
  <c r="AW41" i="74"/>
  <c r="CR41" i="74" s="1"/>
  <c r="DF41" i="74" s="1"/>
  <c r="AU43" i="74"/>
  <c r="G16" i="68" s="1"/>
  <c r="G15" i="69" s="1"/>
  <c r="CY87" i="30"/>
  <c r="DB87" i="30"/>
  <c r="DB85" i="30"/>
  <c r="CZ87" i="30"/>
  <c r="DQ12" i="30"/>
  <c r="DQ14" i="30" s="1"/>
  <c r="DS12" i="30"/>
  <c r="DS14" i="30" s="1"/>
  <c r="F36" i="82"/>
  <c r="F36" i="84" s="1"/>
  <c r="F32" i="82"/>
  <c r="CP87" i="74"/>
  <c r="CP90" i="74"/>
  <c r="CM87" i="74"/>
  <c r="CM90" i="74"/>
  <c r="E36" i="82"/>
  <c r="E36" i="84" s="1"/>
  <c r="E32" i="82"/>
  <c r="CO87" i="74"/>
  <c r="CO90" i="74"/>
  <c r="C32" i="84"/>
  <c r="C32" i="83"/>
  <c r="D36" i="82"/>
  <c r="D36" i="84" s="1"/>
  <c r="D32" i="82"/>
  <c r="CN87" i="74"/>
  <c r="CN90" i="74"/>
  <c r="FS4" i="74"/>
  <c r="FS36" i="74"/>
  <c r="FS20" i="74"/>
  <c r="FS39" i="74"/>
  <c r="FS19" i="74"/>
  <c r="FS40" i="74"/>
  <c r="FS37" i="74"/>
  <c r="FS10" i="74"/>
  <c r="FS23" i="74"/>
  <c r="FS11" i="74"/>
  <c r="FS22" i="74"/>
  <c r="FS21" i="74"/>
  <c r="FS41" i="74"/>
  <c r="FS38" i="74"/>
  <c r="FS9" i="74"/>
  <c r="FS8" i="74"/>
  <c r="FS7" i="74"/>
  <c r="CQ36" i="74"/>
  <c r="BI5" i="70"/>
  <c r="AW19" i="74"/>
  <c r="DF19" i="74" s="1"/>
  <c r="AW23" i="74"/>
  <c r="AW11" i="74"/>
  <c r="AW20" i="74"/>
  <c r="AW10" i="74"/>
  <c r="AW7" i="74"/>
  <c r="AW9" i="74"/>
  <c r="AW21" i="74"/>
  <c r="AW22" i="74"/>
  <c r="AW8" i="74"/>
  <c r="CQ38" i="74"/>
  <c r="CN43" i="74"/>
  <c r="DB42" i="74"/>
  <c r="DB43" i="74" s="1"/>
  <c r="CO43" i="74"/>
  <c r="DC42" i="74"/>
  <c r="DC43" i="74" s="1"/>
  <c r="CM43" i="74"/>
  <c r="DA42" i="74"/>
  <c r="CP43" i="74"/>
  <c r="DD42" i="74"/>
  <c r="DD43" i="74" s="1"/>
  <c r="DE25" i="74"/>
  <c r="DO4" i="74"/>
  <c r="DO13" i="74" s="1"/>
  <c r="CN84" i="74"/>
  <c r="DQ4" i="74"/>
  <c r="DQ74" i="74" s="1"/>
  <c r="F25" i="82" s="1"/>
  <c r="F25" i="84" s="1"/>
  <c r="CP84" i="74"/>
  <c r="DN4" i="74"/>
  <c r="DN13" i="74" s="1"/>
  <c r="DN45" i="74" s="1"/>
  <c r="CM84" i="74"/>
  <c r="DP4" i="74"/>
  <c r="DP13" i="74" s="1"/>
  <c r="DP45" i="74" s="1"/>
  <c r="CO84" i="74"/>
  <c r="CP13" i="74"/>
  <c r="DB13" i="74"/>
  <c r="CQ4" i="74"/>
  <c r="CY8" i="30"/>
  <c r="CY85" i="30"/>
  <c r="CY14" i="30"/>
  <c r="DS4" i="30"/>
  <c r="DB88" i="30"/>
  <c r="DA90" i="30"/>
  <c r="DA88" i="30"/>
  <c r="DQ4" i="30"/>
  <c r="CZ88" i="30"/>
  <c r="DA85" i="30"/>
  <c r="DR4" i="30"/>
  <c r="E36" i="73" s="1"/>
  <c r="CZ85" i="30"/>
  <c r="DB8" i="30"/>
  <c r="DB29" i="30" s="1"/>
  <c r="DB72" i="30" s="1"/>
  <c r="DP11" i="30"/>
  <c r="CM25" i="74"/>
  <c r="DT4" i="30"/>
  <c r="CO13" i="74"/>
  <c r="CN13" i="74"/>
  <c r="DC13" i="74"/>
  <c r="DD13" i="74"/>
  <c r="F33" i="73"/>
  <c r="F33" i="76" s="1"/>
  <c r="E33" i="73"/>
  <c r="E33" i="76" s="1"/>
  <c r="CZ8" i="30"/>
  <c r="CZ29" i="30" s="1"/>
  <c r="CZ72" i="30" s="1"/>
  <c r="DT5" i="30"/>
  <c r="DA8" i="30"/>
  <c r="DA29" i="30" s="1"/>
  <c r="DA72" i="30" s="1"/>
  <c r="CM13" i="74"/>
  <c r="DA13" i="74"/>
  <c r="C33" i="73"/>
  <c r="C33" i="46" s="1"/>
  <c r="GG20" i="30"/>
  <c r="AW6" i="30"/>
  <c r="DU6" i="30" s="1"/>
  <c r="AW13" i="30"/>
  <c r="AW7" i="30"/>
  <c r="AW20" i="30"/>
  <c r="GH20" i="30" s="1"/>
  <c r="GW26" i="30"/>
  <c r="GW7" i="30"/>
  <c r="GW20" i="30"/>
  <c r="BJ20" i="30" s="1"/>
  <c r="GW13" i="30"/>
  <c r="GW6" i="30"/>
  <c r="H3" i="96"/>
  <c r="G36" i="96"/>
  <c r="G10" i="96"/>
  <c r="G29" i="96"/>
  <c r="G18" i="96"/>
  <c r="G36" i="103"/>
  <c r="G29" i="103"/>
  <c r="G10" i="103"/>
  <c r="H3" i="103"/>
  <c r="G18" i="103"/>
  <c r="H3" i="101"/>
  <c r="G18" i="101"/>
  <c r="G36" i="101"/>
  <c r="G29" i="101"/>
  <c r="G10" i="101"/>
  <c r="G18" i="102"/>
  <c r="G10" i="102"/>
  <c r="G29" i="102"/>
  <c r="G36" i="102"/>
  <c r="H3" i="102"/>
  <c r="G10" i="95"/>
  <c r="G36" i="95"/>
  <c r="G29" i="95"/>
  <c r="G18" i="95"/>
  <c r="H3" i="95"/>
  <c r="G29" i="100"/>
  <c r="H3" i="100"/>
  <c r="G18" i="100"/>
  <c r="G36" i="100"/>
  <c r="G10" i="100"/>
  <c r="G18" i="98"/>
  <c r="G10" i="98"/>
  <c r="G29" i="98"/>
  <c r="G36" i="98"/>
  <c r="H3" i="98"/>
  <c r="G29" i="93"/>
  <c r="G10" i="93"/>
  <c r="H3" i="93"/>
  <c r="G18" i="93"/>
  <c r="G36" i="93"/>
  <c r="H3" i="94"/>
  <c r="G10" i="94"/>
  <c r="G18" i="94"/>
  <c r="G29" i="94"/>
  <c r="G36" i="94"/>
  <c r="G36" i="97"/>
  <c r="G18" i="97"/>
  <c r="G10" i="97"/>
  <c r="G29" i="97"/>
  <c r="H3" i="97"/>
  <c r="G29" i="99"/>
  <c r="H3" i="99"/>
  <c r="G18" i="99"/>
  <c r="G36" i="99"/>
  <c r="G10" i="99"/>
  <c r="GC21" i="30"/>
  <c r="GC29" i="30" s="1"/>
  <c r="DC91" i="30"/>
  <c r="D18" i="59"/>
  <c r="D36" i="59" s="1"/>
  <c r="E32" i="73"/>
  <c r="C32" i="73"/>
  <c r="F32" i="73"/>
  <c r="D32" i="73"/>
  <c r="AX6" i="70"/>
  <c r="BI4" i="70"/>
  <c r="BI6" i="70"/>
  <c r="F26" i="68"/>
  <c r="E16" i="68"/>
  <c r="E15" i="69" s="1"/>
  <c r="M41" i="46"/>
  <c r="G17" i="59"/>
  <c r="D17" i="59"/>
  <c r="D18" i="65"/>
  <c r="N41" i="46"/>
  <c r="N41" i="76"/>
  <c r="M41" i="76"/>
  <c r="G30" i="86"/>
  <c r="G12" i="86"/>
  <c r="G21" i="86"/>
  <c r="G30" i="87"/>
  <c r="G21" i="87"/>
  <c r="G12" i="87"/>
  <c r="G30" i="88"/>
  <c r="G12" i="88"/>
  <c r="G21" i="88"/>
  <c r="G30" i="76"/>
  <c r="G12" i="76"/>
  <c r="G21" i="76"/>
  <c r="G30" i="89"/>
  <c r="G21" i="89"/>
  <c r="G12" i="89"/>
  <c r="H4" i="91"/>
  <c r="H4" i="88"/>
  <c r="H4" i="79"/>
  <c r="H4" i="84"/>
  <c r="H4" i="89"/>
  <c r="H4" i="87"/>
  <c r="H4" i="85"/>
  <c r="H4" i="78"/>
  <c r="H4" i="76"/>
  <c r="H4" i="90"/>
  <c r="H4" i="86"/>
  <c r="H4" i="77"/>
  <c r="G12" i="84"/>
  <c r="G30" i="84"/>
  <c r="G21" i="84"/>
  <c r="G21" i="77"/>
  <c r="G12" i="77"/>
  <c r="G30" i="77"/>
  <c r="G30" i="90"/>
  <c r="G21" i="90"/>
  <c r="G12" i="90"/>
  <c r="G12" i="78"/>
  <c r="G21" i="78"/>
  <c r="G30" i="78"/>
  <c r="G30" i="79"/>
  <c r="G12" i="79"/>
  <c r="G21" i="79"/>
  <c r="G30" i="91"/>
  <c r="G21" i="91"/>
  <c r="G12" i="91"/>
  <c r="G30" i="85"/>
  <c r="G12" i="85"/>
  <c r="G21" i="85"/>
  <c r="N34" i="32"/>
  <c r="CY71" i="30"/>
  <c r="FS24" i="74"/>
  <c r="AW28" i="74"/>
  <c r="FG28" i="74" s="1"/>
  <c r="AW24" i="74"/>
  <c r="CR24" i="74" s="1"/>
  <c r="AZ3" i="64"/>
  <c r="BK3" i="64" s="1"/>
  <c r="N3" i="64"/>
  <c r="M10" i="64"/>
  <c r="AZ10" i="64" s="1"/>
  <c r="H4" i="83"/>
  <c r="H4" i="82"/>
  <c r="G30" i="83"/>
  <c r="G12" i="83"/>
  <c r="G21" i="83"/>
  <c r="G21" i="82"/>
  <c r="G12" i="82"/>
  <c r="G30" i="82"/>
  <c r="EH72" i="30"/>
  <c r="DS27" i="30"/>
  <c r="CY27" i="30"/>
  <c r="EG72" i="30"/>
  <c r="AW6" i="74"/>
  <c r="DF6" i="74" s="1"/>
  <c r="O13" i="32"/>
  <c r="AW30" i="74"/>
  <c r="FG30" i="74" s="1"/>
  <c r="O10" i="32"/>
  <c r="AX5" i="70"/>
  <c r="AW18" i="30"/>
  <c r="GH18" i="30" s="1"/>
  <c r="AW5" i="30"/>
  <c r="GW25" i="30"/>
  <c r="GW24" i="30"/>
  <c r="AX6" i="64"/>
  <c r="BI6" i="64" s="1"/>
  <c r="AW4" i="74"/>
  <c r="DF4" i="74" s="1"/>
  <c r="AW12" i="30"/>
  <c r="DC14" i="30"/>
  <c r="DP8" i="30"/>
  <c r="AW4" i="30"/>
  <c r="DD4" i="30" s="1"/>
  <c r="O11" i="32"/>
  <c r="AW17" i="74"/>
  <c r="DF17" i="74" s="1"/>
  <c r="FS16" i="74"/>
  <c r="BH7" i="70"/>
  <c r="G11" i="71" s="1"/>
  <c r="AX4" i="70"/>
  <c r="H9" i="71" s="1"/>
  <c r="AW11" i="30"/>
  <c r="DD11" i="30" s="1"/>
  <c r="FQ11" i="30" s="1"/>
  <c r="O12" i="32"/>
  <c r="AW16" i="74"/>
  <c r="AX4" i="64"/>
  <c r="BI4" i="64" s="1"/>
  <c r="GW12" i="30"/>
  <c r="GW17" i="30"/>
  <c r="BJ17" i="30" s="1"/>
  <c r="AX5" i="64"/>
  <c r="BI5" i="64" s="1"/>
  <c r="AW17" i="30"/>
  <c r="GH17" i="30" s="1"/>
  <c r="AX12" i="74"/>
  <c r="GW4" i="30"/>
  <c r="EF72" i="30"/>
  <c r="EI72" i="30"/>
  <c r="DQ27" i="30"/>
  <c r="EG27" i="30"/>
  <c r="EG29" i="30" s="1"/>
  <c r="EI27" i="30"/>
  <c r="EI29" i="30" s="1"/>
  <c r="EJ25" i="30"/>
  <c r="DT25" i="30"/>
  <c r="EH10" i="30"/>
  <c r="EH16" i="30" s="1"/>
  <c r="EH23" i="30" s="1"/>
  <c r="EH31" i="30" s="1"/>
  <c r="EH37" i="30" s="1"/>
  <c r="AV27" i="30"/>
  <c r="H3" i="61"/>
  <c r="G36" i="61"/>
  <c r="G18" i="61"/>
  <c r="G29" i="61"/>
  <c r="G10" i="61"/>
  <c r="G12" i="46"/>
  <c r="FS28" i="74"/>
  <c r="FS17" i="74"/>
  <c r="GW18" i="30"/>
  <c r="BJ18" i="30" s="1"/>
  <c r="FS18" i="74"/>
  <c r="GW11" i="30"/>
  <c r="FS34" i="74"/>
  <c r="FS30" i="74"/>
  <c r="GW5" i="30"/>
  <c r="FS5" i="74"/>
  <c r="FS6" i="74"/>
  <c r="FS29" i="74"/>
  <c r="N15" i="32"/>
  <c r="FS35" i="74"/>
  <c r="FS42" i="74"/>
  <c r="AW5" i="74"/>
  <c r="DF5" i="74" s="1"/>
  <c r="N16" i="32"/>
  <c r="AW29" i="74"/>
  <c r="FG29" i="74" s="1"/>
  <c r="AW18" i="74"/>
  <c r="AV14" i="30"/>
  <c r="H19" i="65" s="1"/>
  <c r="GV27" i="30"/>
  <c r="GV14" i="30"/>
  <c r="AV8" i="30"/>
  <c r="GV21" i="30"/>
  <c r="GV8" i="30"/>
  <c r="AV21" i="30"/>
  <c r="H28" i="59" s="1"/>
  <c r="FR31" i="74"/>
  <c r="FR43" i="74"/>
  <c r="AV43" i="74"/>
  <c r="FR13" i="74"/>
  <c r="AV25" i="74"/>
  <c r="FR25" i="74"/>
  <c r="AV13" i="74"/>
  <c r="FF31" i="74"/>
  <c r="FF45" i="74" s="1"/>
  <c r="AV31" i="74"/>
  <c r="O16" i="30"/>
  <c r="AV16" i="30" s="1"/>
  <c r="FQ45" i="74"/>
  <c r="EX3" i="30"/>
  <c r="EX10" i="30" s="1"/>
  <c r="EX16" i="30" s="1"/>
  <c r="EX23" i="30" s="1"/>
  <c r="EX31" i="30" s="1"/>
  <c r="EX37" i="30" s="1"/>
  <c r="N23" i="46"/>
  <c r="G21" i="46"/>
  <c r="G26" i="68"/>
  <c r="E26" i="68"/>
  <c r="G8" i="63"/>
  <c r="I3" i="75"/>
  <c r="I10" i="75" s="1"/>
  <c r="D26" i="68"/>
  <c r="FB31" i="74"/>
  <c r="I3" i="66"/>
  <c r="I10" i="66" s="1"/>
  <c r="G21" i="73"/>
  <c r="I3" i="69"/>
  <c r="I10" i="69" s="1"/>
  <c r="P10" i="30"/>
  <c r="AW10" i="30" s="1"/>
  <c r="AW3" i="30"/>
  <c r="GX3" i="30" s="1"/>
  <c r="M31" i="30"/>
  <c r="M37" i="30" s="1"/>
  <c r="GW3" i="30"/>
  <c r="I4" i="59"/>
  <c r="I11" i="59" s="1"/>
  <c r="H4" i="73"/>
  <c r="H12" i="73" s="1"/>
  <c r="H4" i="46"/>
  <c r="H21" i="46" s="1"/>
  <c r="I11" i="68"/>
  <c r="G12" i="73"/>
  <c r="I4" i="65"/>
  <c r="I11" i="65" s="1"/>
  <c r="Q3" i="30"/>
  <c r="BI10" i="30"/>
  <c r="BX10" i="30" s="1"/>
  <c r="DB10" i="30" s="1"/>
  <c r="CM10" i="30" s="1"/>
  <c r="F19" i="65"/>
  <c r="G10" i="71"/>
  <c r="G9" i="71"/>
  <c r="E10" i="71"/>
  <c r="E9" i="71"/>
  <c r="B9" i="63"/>
  <c r="B17" i="63" s="1"/>
  <c r="F10" i="71"/>
  <c r="F9" i="71"/>
  <c r="D10" i="71"/>
  <c r="D9" i="71"/>
  <c r="F18" i="59"/>
  <c r="F13" i="66" s="1"/>
  <c r="E19" i="65"/>
  <c r="DC3" i="30"/>
  <c r="EZ3" i="30" s="1"/>
  <c r="EZ10" i="30" s="1"/>
  <c r="EZ16" i="30" s="1"/>
  <c r="EZ23" i="30" s="1"/>
  <c r="EZ31" i="30" s="1"/>
  <c r="EZ37" i="30" s="1"/>
  <c r="DA16" i="30"/>
  <c r="CL16" i="30" s="1"/>
  <c r="DR16" i="30"/>
  <c r="DP23" i="30"/>
  <c r="DP31" i="30" s="1"/>
  <c r="CY23" i="30"/>
  <c r="CJ23" i="30" s="1"/>
  <c r="DQ16" i="30"/>
  <c r="CZ16" i="30"/>
  <c r="CK16" i="30" s="1"/>
  <c r="BG23" i="30"/>
  <c r="BV23" i="30" s="1"/>
  <c r="CZ23" i="30" s="1"/>
  <c r="GT23" i="30"/>
  <c r="BH23" i="30"/>
  <c r="BW23" i="30" s="1"/>
  <c r="GU23" i="30"/>
  <c r="GW10" i="30"/>
  <c r="BJ10" i="30"/>
  <c r="BY10" i="30" s="1"/>
  <c r="GV16" i="30"/>
  <c r="BI16" i="30"/>
  <c r="BX16" i="30" s="1"/>
  <c r="E36" i="59"/>
  <c r="G28" i="59"/>
  <c r="D19" i="65"/>
  <c r="L37" i="30"/>
  <c r="AS31" i="30"/>
  <c r="F28" i="59"/>
  <c r="G18" i="59"/>
  <c r="G36" i="59" s="1"/>
  <c r="AR29" i="30"/>
  <c r="D28" i="59"/>
  <c r="E28" i="59"/>
  <c r="AW8" i="64"/>
  <c r="AU7" i="70"/>
  <c r="AS7" i="70"/>
  <c r="K18" i="70" s="1"/>
  <c r="AT7" i="70"/>
  <c r="BE8" i="64"/>
  <c r="BF8" i="64"/>
  <c r="BG8" i="64"/>
  <c r="AV8" i="64"/>
  <c r="BD8" i="64"/>
  <c r="AV7" i="70"/>
  <c r="AW7" i="70"/>
  <c r="GF3" i="30"/>
  <c r="GF10" i="30" s="1"/>
  <c r="GF16" i="30" s="1"/>
  <c r="GF23" i="30" s="1"/>
  <c r="GF31" i="30" s="1"/>
  <c r="GF37" i="30" s="1"/>
  <c r="EI10" i="30"/>
  <c r="EI16" i="30" s="1"/>
  <c r="EI23" i="30" s="1"/>
  <c r="EI31" i="30" s="1"/>
  <c r="EI37" i="30" s="1"/>
  <c r="K63" i="30"/>
  <c r="AR63" i="30" s="1"/>
  <c r="AR37" i="30"/>
  <c r="AU23" i="30"/>
  <c r="N31" i="30"/>
  <c r="BH8" i="64"/>
  <c r="P9" i="70"/>
  <c r="AX9" i="70" s="1"/>
  <c r="Q3" i="70"/>
  <c r="AX3" i="70"/>
  <c r="BI3" i="70" s="1"/>
  <c r="J19" i="64" l="1"/>
  <c r="J21" i="64" s="1"/>
  <c r="J24" i="64" s="1"/>
  <c r="J25" i="64" s="1"/>
  <c r="J26" i="64" s="1"/>
  <c r="I19" i="64"/>
  <c r="I21" i="64" s="1"/>
  <c r="I24" i="64" s="1"/>
  <c r="I25" i="64" s="1"/>
  <c r="G19" i="64"/>
  <c r="G21" i="64" s="1"/>
  <c r="G24" i="64" s="1"/>
  <c r="G25" i="64" s="1"/>
  <c r="G26" i="64" s="1"/>
  <c r="H19" i="64"/>
  <c r="H21" i="64" s="1"/>
  <c r="H24" i="64" s="1"/>
  <c r="H25" i="64" s="1"/>
  <c r="H26" i="64" s="1"/>
  <c r="DB71" i="30"/>
  <c r="AU29" i="30"/>
  <c r="FP29" i="30"/>
  <c r="FP72" i="30"/>
  <c r="G24" i="73" s="1"/>
  <c r="G24" i="76" s="1"/>
  <c r="N24" i="76" s="1"/>
  <c r="DT14" i="30"/>
  <c r="FL27" i="30"/>
  <c r="FL29" i="30" s="1"/>
  <c r="FL72" i="30"/>
  <c r="AT45" i="74"/>
  <c r="CQ25" i="74"/>
  <c r="GX19" i="30"/>
  <c r="BK19" i="30" s="1"/>
  <c r="CO19" i="30" s="1"/>
  <c r="FT12" i="74"/>
  <c r="DD12" i="30"/>
  <c r="CR19" i="74"/>
  <c r="CR17" i="74"/>
  <c r="CR16" i="74"/>
  <c r="DU11" i="30"/>
  <c r="CR6" i="74"/>
  <c r="G33" i="84"/>
  <c r="G33" i="83"/>
  <c r="CR5" i="74"/>
  <c r="DU7" i="30"/>
  <c r="D16" i="68"/>
  <c r="D15" i="69" s="1"/>
  <c r="AU45" i="74"/>
  <c r="AX19" i="30"/>
  <c r="GI19" i="30" s="1"/>
  <c r="AX26" i="30"/>
  <c r="DE26" i="30" s="1"/>
  <c r="AX25" i="30"/>
  <c r="DE25" i="30" s="1"/>
  <c r="AX36" i="74"/>
  <c r="AX24" i="30"/>
  <c r="DE24" i="30" s="1"/>
  <c r="AX41" i="74"/>
  <c r="CS41" i="74" s="1"/>
  <c r="DG41" i="74" s="1"/>
  <c r="AX35" i="74"/>
  <c r="CS35" i="74" s="1"/>
  <c r="DG35" i="74" s="1"/>
  <c r="AX40" i="74"/>
  <c r="CS40" i="74" s="1"/>
  <c r="DG40" i="74" s="1"/>
  <c r="AX38" i="74"/>
  <c r="CS38" i="74" s="1"/>
  <c r="DG38" i="74" s="1"/>
  <c r="AX34" i="74"/>
  <c r="CS34" i="74" s="1"/>
  <c r="DG34" i="74" s="1"/>
  <c r="AX42" i="74"/>
  <c r="CS42" i="74" s="1"/>
  <c r="DG42" i="74" s="1"/>
  <c r="AX39" i="74"/>
  <c r="CS39" i="74" s="1"/>
  <c r="DG39" i="74" s="1"/>
  <c r="AX37" i="74"/>
  <c r="CS37" i="74" s="1"/>
  <c r="DG37" i="74" s="1"/>
  <c r="DC45" i="74"/>
  <c r="DC75" i="74" s="1"/>
  <c r="E37" i="82" s="1"/>
  <c r="E37" i="83" s="1"/>
  <c r="D36" i="73"/>
  <c r="F36" i="73"/>
  <c r="G36" i="73"/>
  <c r="DB45" i="74"/>
  <c r="DB75" i="74" s="1"/>
  <c r="D37" i="82" s="1"/>
  <c r="D37" i="84" s="1"/>
  <c r="CO45" i="74"/>
  <c r="CO74" i="74" s="1"/>
  <c r="M74" i="74" s="1"/>
  <c r="M75" i="74" s="1"/>
  <c r="G36" i="82"/>
  <c r="G36" i="84" s="1"/>
  <c r="G32" i="82"/>
  <c r="D32" i="84"/>
  <c r="D32" i="83"/>
  <c r="CQ87" i="74"/>
  <c r="CQ90" i="74"/>
  <c r="F32" i="84"/>
  <c r="F32" i="83"/>
  <c r="E32" i="84"/>
  <c r="E32" i="83"/>
  <c r="CN45" i="74"/>
  <c r="CN74" i="74" s="1"/>
  <c r="L74" i="74" s="1"/>
  <c r="E13" i="68" s="1"/>
  <c r="E15" i="68" s="1"/>
  <c r="E11" i="75" s="1"/>
  <c r="CQ43" i="74"/>
  <c r="DB74" i="74"/>
  <c r="D26" i="82" s="1"/>
  <c r="D26" i="84" s="1"/>
  <c r="DE36" i="74"/>
  <c r="AX10" i="74"/>
  <c r="AX11" i="74"/>
  <c r="AX22" i="74"/>
  <c r="AX20" i="74"/>
  <c r="AX9" i="74"/>
  <c r="AX21" i="74"/>
  <c r="AX23" i="74"/>
  <c r="AX19" i="74"/>
  <c r="DG19" i="74" s="1"/>
  <c r="AX7" i="74"/>
  <c r="AX8" i="74"/>
  <c r="CR39" i="74"/>
  <c r="CR37" i="74"/>
  <c r="DE38" i="74"/>
  <c r="CR40" i="74"/>
  <c r="FT39" i="74"/>
  <c r="FT21" i="74"/>
  <c r="FT19" i="74"/>
  <c r="FT23" i="74"/>
  <c r="FT40" i="74"/>
  <c r="FT37" i="74"/>
  <c r="FT20" i="74"/>
  <c r="FT41" i="74"/>
  <c r="FT38" i="74"/>
  <c r="FT22" i="74"/>
  <c r="FT36" i="74"/>
  <c r="FT7" i="74"/>
  <c r="FT11" i="74"/>
  <c r="FT8" i="74"/>
  <c r="FT9" i="74"/>
  <c r="FT10" i="74"/>
  <c r="DO74" i="74"/>
  <c r="D25" i="82" s="1"/>
  <c r="D25" i="84" s="1"/>
  <c r="DD45" i="74"/>
  <c r="DD75" i="74" s="1"/>
  <c r="F37" i="82" s="1"/>
  <c r="F37" i="84" s="1"/>
  <c r="DD74" i="74"/>
  <c r="DC74" i="74"/>
  <c r="DA43" i="74"/>
  <c r="CP45" i="74"/>
  <c r="CP74" i="74" s="1"/>
  <c r="N74" i="74" s="1"/>
  <c r="N75" i="74" s="1"/>
  <c r="DF25" i="74"/>
  <c r="C36" i="82"/>
  <c r="C36" i="84" s="1"/>
  <c r="DQ13" i="74"/>
  <c r="DQ45" i="74" s="1"/>
  <c r="FT4" i="74"/>
  <c r="DN74" i="74"/>
  <c r="C25" i="82" s="1"/>
  <c r="C25" i="84" s="1"/>
  <c r="DP74" i="74"/>
  <c r="E25" i="82" s="1"/>
  <c r="E25" i="84" s="1"/>
  <c r="DR4" i="74"/>
  <c r="DR13" i="74" s="1"/>
  <c r="DR45" i="74" s="1"/>
  <c r="CQ84" i="74"/>
  <c r="CQ13" i="74"/>
  <c r="DE13" i="74"/>
  <c r="DO45" i="74"/>
  <c r="CR4" i="74"/>
  <c r="CY29" i="30"/>
  <c r="CY72" i="30" s="1"/>
  <c r="DC85" i="30"/>
  <c r="D33" i="73"/>
  <c r="D33" i="46" s="1"/>
  <c r="DS72" i="30"/>
  <c r="F26" i="73" s="1"/>
  <c r="F26" i="76" s="1"/>
  <c r="CM45" i="74"/>
  <c r="CM74" i="74" s="1"/>
  <c r="K74" i="74" s="1"/>
  <c r="D12" i="69" s="1"/>
  <c r="DP14" i="30"/>
  <c r="C36" i="73"/>
  <c r="DS8" i="30"/>
  <c r="DS29" i="30" s="1"/>
  <c r="DS73" i="30" s="1"/>
  <c r="DC90" i="30"/>
  <c r="DC88" i="30"/>
  <c r="DC87" i="30"/>
  <c r="F33" i="46"/>
  <c r="DC8" i="30"/>
  <c r="DA25" i="74"/>
  <c r="DA74" i="74"/>
  <c r="DU4" i="30"/>
  <c r="E33" i="46"/>
  <c r="DU5" i="30"/>
  <c r="G33" i="73"/>
  <c r="G33" i="76" s="1"/>
  <c r="C33" i="76"/>
  <c r="DD90" i="30"/>
  <c r="GX13" i="30"/>
  <c r="GX6" i="30"/>
  <c r="GX26" i="30"/>
  <c r="GX7" i="30"/>
  <c r="GX20" i="30"/>
  <c r="BK20" i="30" s="1"/>
  <c r="BJ5" i="70"/>
  <c r="AX13" i="30"/>
  <c r="AX7" i="30"/>
  <c r="DV7" i="30" s="1"/>
  <c r="AX20" i="30"/>
  <c r="GI20" i="30" s="1"/>
  <c r="AX6" i="30"/>
  <c r="DV6" i="30" s="1"/>
  <c r="DD26" i="30"/>
  <c r="H36" i="99"/>
  <c r="H10" i="99"/>
  <c r="I3" i="99"/>
  <c r="H29" i="99"/>
  <c r="H18" i="99"/>
  <c r="H29" i="102"/>
  <c r="I3" i="102"/>
  <c r="H10" i="102"/>
  <c r="H36" i="102"/>
  <c r="H18" i="102"/>
  <c r="H36" i="98"/>
  <c r="H10" i="98"/>
  <c r="H18" i="98"/>
  <c r="I3" i="98"/>
  <c r="H29" i="98"/>
  <c r="H36" i="100"/>
  <c r="H18" i="100"/>
  <c r="H10" i="100"/>
  <c r="H29" i="100"/>
  <c r="I3" i="100"/>
  <c r="H18" i="101"/>
  <c r="H10" i="101"/>
  <c r="H29" i="101"/>
  <c r="I3" i="101"/>
  <c r="H36" i="101"/>
  <c r="H18" i="97"/>
  <c r="H10" i="97"/>
  <c r="H29" i="97"/>
  <c r="H36" i="97"/>
  <c r="I3" i="97"/>
  <c r="I3" i="93"/>
  <c r="H18" i="93"/>
  <c r="H36" i="93"/>
  <c r="H29" i="93"/>
  <c r="H10" i="93"/>
  <c r="H36" i="94"/>
  <c r="H29" i="94"/>
  <c r="H10" i="94"/>
  <c r="H18" i="94"/>
  <c r="I3" i="94"/>
  <c r="H36" i="95"/>
  <c r="H10" i="95"/>
  <c r="I3" i="95"/>
  <c r="H29" i="95"/>
  <c r="H18" i="95"/>
  <c r="H18" i="103"/>
  <c r="H36" i="103"/>
  <c r="H29" i="103"/>
  <c r="H10" i="103"/>
  <c r="I3" i="103"/>
  <c r="H10" i="96"/>
  <c r="H29" i="96"/>
  <c r="H18" i="96"/>
  <c r="I3" i="96"/>
  <c r="H36" i="96"/>
  <c r="DD24" i="30"/>
  <c r="D13" i="66"/>
  <c r="D32" i="76"/>
  <c r="D32" i="46"/>
  <c r="F32" i="76"/>
  <c r="F32" i="46"/>
  <c r="DD91" i="30"/>
  <c r="C32" i="76"/>
  <c r="C32" i="46"/>
  <c r="G32" i="73"/>
  <c r="E32" i="76"/>
  <c r="E32" i="46"/>
  <c r="DD87" i="30"/>
  <c r="BI7" i="70"/>
  <c r="H11" i="71" s="1"/>
  <c r="AY6" i="70"/>
  <c r="BJ4" i="70"/>
  <c r="BJ6" i="70"/>
  <c r="H10" i="71"/>
  <c r="H16" i="68"/>
  <c r="H15" i="69" s="1"/>
  <c r="H17" i="59"/>
  <c r="H18" i="65"/>
  <c r="H21" i="76"/>
  <c r="H30" i="76"/>
  <c r="H12" i="76"/>
  <c r="H30" i="89"/>
  <c r="H21" i="89"/>
  <c r="H12" i="89"/>
  <c r="H30" i="91"/>
  <c r="H21" i="91"/>
  <c r="H12" i="91"/>
  <c r="H30" i="77"/>
  <c r="H21" i="77"/>
  <c r="H12" i="77"/>
  <c r="H21" i="78"/>
  <c r="H30" i="78"/>
  <c r="H12" i="78"/>
  <c r="H30" i="84"/>
  <c r="H12" i="84"/>
  <c r="H21" i="84"/>
  <c r="H30" i="86"/>
  <c r="H21" i="86"/>
  <c r="H12" i="86"/>
  <c r="H30" i="85"/>
  <c r="H12" i="85"/>
  <c r="H21" i="85"/>
  <c r="H12" i="79"/>
  <c r="H30" i="79"/>
  <c r="H21" i="79"/>
  <c r="I4" i="88"/>
  <c r="I4" i="86"/>
  <c r="I4" i="79"/>
  <c r="I4" i="77"/>
  <c r="I4" i="84"/>
  <c r="I4" i="90"/>
  <c r="I4" i="91"/>
  <c r="I4" i="89"/>
  <c r="I4" i="87"/>
  <c r="I4" i="85"/>
  <c r="I4" i="78"/>
  <c r="I4" i="76"/>
  <c r="H30" i="90"/>
  <c r="H21" i="90"/>
  <c r="H12" i="90"/>
  <c r="H30" i="87"/>
  <c r="H21" i="87"/>
  <c r="H12" i="87"/>
  <c r="H30" i="88"/>
  <c r="H21" i="88"/>
  <c r="H12" i="88"/>
  <c r="O34" i="32"/>
  <c r="DC71" i="30"/>
  <c r="C9" i="63"/>
  <c r="C17" i="63" s="1"/>
  <c r="FT24" i="74"/>
  <c r="AX24" i="74"/>
  <c r="CS24" i="74" s="1"/>
  <c r="E9" i="63"/>
  <c r="E17" i="63" s="1"/>
  <c r="F9" i="63"/>
  <c r="F17" i="63" s="1"/>
  <c r="D9" i="63"/>
  <c r="D17" i="63" s="1"/>
  <c r="BA3" i="64"/>
  <c r="BL3" i="64" s="1"/>
  <c r="O3" i="64"/>
  <c r="N10" i="64"/>
  <c r="BA10" i="64" s="1"/>
  <c r="M72" i="30"/>
  <c r="N72" i="30"/>
  <c r="L72" i="30"/>
  <c r="R3" i="30"/>
  <c r="I4" i="83"/>
  <c r="I4" i="82"/>
  <c r="H21" i="82"/>
  <c r="H12" i="82"/>
  <c r="H30" i="82"/>
  <c r="H12" i="83"/>
  <c r="H30" i="83"/>
  <c r="H21" i="83"/>
  <c r="F25" i="73"/>
  <c r="F25" i="76" s="1"/>
  <c r="E36" i="83"/>
  <c r="C25" i="73"/>
  <c r="C25" i="76" s="1"/>
  <c r="E25" i="73"/>
  <c r="E25" i="76" s="1"/>
  <c r="F36" i="83"/>
  <c r="D25" i="73"/>
  <c r="D25" i="76" s="1"/>
  <c r="AY4" i="64"/>
  <c r="BJ4" i="64" s="1"/>
  <c r="AX17" i="30"/>
  <c r="GI17" i="30" s="1"/>
  <c r="P10" i="32"/>
  <c r="GG21" i="30"/>
  <c r="FT6" i="74"/>
  <c r="GX11" i="30"/>
  <c r="AY5" i="70"/>
  <c r="I10" i="71" s="1"/>
  <c r="AY4" i="70"/>
  <c r="I9" i="71" s="1"/>
  <c r="AX29" i="74"/>
  <c r="FH29" i="74" s="1"/>
  <c r="AX6" i="74"/>
  <c r="DG6" i="74" s="1"/>
  <c r="FT30" i="74"/>
  <c r="GX4" i="30"/>
  <c r="FT35" i="74"/>
  <c r="FT16" i="74"/>
  <c r="O15" i="32"/>
  <c r="AX28" i="74"/>
  <c r="FH28" i="74" s="1"/>
  <c r="FT42" i="74"/>
  <c r="AX7" i="70"/>
  <c r="GX18" i="30"/>
  <c r="BK18" i="30" s="1"/>
  <c r="AY12" i="74"/>
  <c r="FT28" i="74"/>
  <c r="AY5" i="64"/>
  <c r="BJ5" i="64" s="1"/>
  <c r="AY6" i="64"/>
  <c r="BJ6" i="64" s="1"/>
  <c r="FT5" i="74"/>
  <c r="GX25" i="30"/>
  <c r="GX24" i="30"/>
  <c r="FT17" i="74"/>
  <c r="FT29" i="74"/>
  <c r="GX12" i="30"/>
  <c r="DP72" i="30"/>
  <c r="FT18" i="74"/>
  <c r="GX5" i="30"/>
  <c r="GX17" i="30"/>
  <c r="BK17" i="30" s="1"/>
  <c r="FT34" i="74"/>
  <c r="FS13" i="74"/>
  <c r="AW14" i="30"/>
  <c r="I18" i="59" s="1"/>
  <c r="AW19" i="70"/>
  <c r="AW21" i="70" s="1"/>
  <c r="FG31" i="74"/>
  <c r="FG45" i="74" s="1"/>
  <c r="AW43" i="74"/>
  <c r="O16" i="32"/>
  <c r="AW13" i="74"/>
  <c r="FS43" i="74"/>
  <c r="AX4" i="30"/>
  <c r="DE4" i="30" s="1"/>
  <c r="P11" i="32"/>
  <c r="P12" i="32"/>
  <c r="AW27" i="30"/>
  <c r="AX18" i="74"/>
  <c r="AX5" i="30"/>
  <c r="AX18" i="30"/>
  <c r="GI18" i="30" s="1"/>
  <c r="AX16" i="74"/>
  <c r="AX30" i="74"/>
  <c r="FS31" i="74"/>
  <c r="DC27" i="30"/>
  <c r="AX5" i="74"/>
  <c r="DG5" i="74" s="1"/>
  <c r="AX12" i="30"/>
  <c r="AX11" i="30"/>
  <c r="DE11" i="30" s="1"/>
  <c r="FR11" i="30" s="1"/>
  <c r="P13" i="32"/>
  <c r="AX8" i="64"/>
  <c r="AX17" i="74"/>
  <c r="DG17" i="74" s="1"/>
  <c r="AX4" i="74"/>
  <c r="DG4" i="74" s="1"/>
  <c r="DP27" i="30"/>
  <c r="EJ27" i="30"/>
  <c r="EJ29" i="30" s="1"/>
  <c r="EL25" i="30"/>
  <c r="EJ72" i="30"/>
  <c r="EK25" i="30"/>
  <c r="DU25" i="30"/>
  <c r="GW14" i="30"/>
  <c r="AW8" i="30"/>
  <c r="GW21" i="30"/>
  <c r="GW27" i="30"/>
  <c r="DT8" i="30"/>
  <c r="O23" i="30"/>
  <c r="O31" i="30" s="1"/>
  <c r="GW8" i="30"/>
  <c r="I3" i="61"/>
  <c r="H29" i="61"/>
  <c r="H10" i="61"/>
  <c r="H36" i="61"/>
  <c r="H18" i="61"/>
  <c r="H18" i="59"/>
  <c r="H36" i="59" s="1"/>
  <c r="FS25" i="74"/>
  <c r="AW31" i="74"/>
  <c r="AV29" i="30"/>
  <c r="Q10" i="30"/>
  <c r="AX10" i="30" s="1"/>
  <c r="AW21" i="30"/>
  <c r="AW25" i="74"/>
  <c r="FR45" i="74"/>
  <c r="H26" i="68"/>
  <c r="AV45" i="74"/>
  <c r="J4" i="59"/>
  <c r="J11" i="59" s="1"/>
  <c r="BK3" i="30"/>
  <c r="BZ3" i="30" s="1"/>
  <c r="DD3" i="30" s="1"/>
  <c r="CO3" i="30" s="1"/>
  <c r="EK3" i="30" s="1"/>
  <c r="J11" i="68"/>
  <c r="J3" i="75"/>
  <c r="J10" i="75" s="1"/>
  <c r="FB45" i="74"/>
  <c r="H30" i="73"/>
  <c r="H21" i="73"/>
  <c r="AT31" i="30"/>
  <c r="P16" i="30"/>
  <c r="P23" i="30" s="1"/>
  <c r="J3" i="69"/>
  <c r="J10" i="69" s="1"/>
  <c r="J3" i="66"/>
  <c r="J10" i="66" s="1"/>
  <c r="I4" i="73"/>
  <c r="I12" i="73" s="1"/>
  <c r="I4" i="46"/>
  <c r="I30" i="46" s="1"/>
  <c r="J4" i="65"/>
  <c r="J11" i="65" s="1"/>
  <c r="AX3" i="30"/>
  <c r="BL3" i="30" s="1"/>
  <c r="CA3" i="30" s="1"/>
  <c r="DE3" i="30" s="1"/>
  <c r="H8" i="63"/>
  <c r="H12" i="46"/>
  <c r="H30" i="46"/>
  <c r="DS10" i="30"/>
  <c r="F36" i="59"/>
  <c r="D15" i="71"/>
  <c r="E15" i="71"/>
  <c r="G15" i="71"/>
  <c r="F15" i="71"/>
  <c r="C15" i="71"/>
  <c r="EK24" i="30"/>
  <c r="CN3" i="30"/>
  <c r="EJ3" i="30" s="1"/>
  <c r="GG3" i="30" s="1"/>
  <c r="GG10" i="30" s="1"/>
  <c r="GG16" i="30" s="1"/>
  <c r="GG23" i="30" s="1"/>
  <c r="GG31" i="30" s="1"/>
  <c r="GG37" i="30" s="1"/>
  <c r="CY31" i="30"/>
  <c r="DB16" i="30"/>
  <c r="CM16" i="30" s="1"/>
  <c r="DS16" i="30"/>
  <c r="DA23" i="30"/>
  <c r="CL23" i="30" s="1"/>
  <c r="DR23" i="30"/>
  <c r="DR31" i="30" s="1"/>
  <c r="DC10" i="30"/>
  <c r="CN10" i="30" s="1"/>
  <c r="DT10" i="30"/>
  <c r="BI23" i="30"/>
  <c r="BX23" i="30" s="1"/>
  <c r="GV23" i="30"/>
  <c r="BK10" i="30"/>
  <c r="BZ10" i="30" s="1"/>
  <c r="GX10" i="30"/>
  <c r="DQ23" i="30"/>
  <c r="DQ31" i="30" s="1"/>
  <c r="BJ16" i="30"/>
  <c r="BY16" i="30" s="1"/>
  <c r="GW16" i="30"/>
  <c r="AS19" i="70"/>
  <c r="AS21" i="70" s="1"/>
  <c r="AS25" i="64"/>
  <c r="AS33" i="64" s="1"/>
  <c r="CK23" i="30"/>
  <c r="CZ31" i="30"/>
  <c r="AS37" i="30"/>
  <c r="L63" i="30"/>
  <c r="AS63" i="30" s="1"/>
  <c r="G13" i="66"/>
  <c r="E36" i="76"/>
  <c r="O18" i="70"/>
  <c r="O19" i="70" s="1"/>
  <c r="O20" i="70" s="1"/>
  <c r="F19" i="64"/>
  <c r="F21" i="64" s="1"/>
  <c r="F24" i="64" s="1"/>
  <c r="AU25" i="64"/>
  <c r="AU33" i="64" s="1"/>
  <c r="N18" i="70"/>
  <c r="N19" i="70" s="1"/>
  <c r="N20" i="70" s="1"/>
  <c r="N21" i="70" s="1"/>
  <c r="N22" i="70" s="1"/>
  <c r="F7" i="71" s="1"/>
  <c r="AV19" i="70"/>
  <c r="AV21" i="70" s="1"/>
  <c r="AT25" i="64"/>
  <c r="AT33" i="64" s="1"/>
  <c r="L18" i="70"/>
  <c r="L19" i="70" s="1"/>
  <c r="L20" i="70" s="1"/>
  <c r="L21" i="70" s="1"/>
  <c r="L22" i="70" s="1"/>
  <c r="D7" i="71" s="1"/>
  <c r="AT19" i="70"/>
  <c r="AT21" i="70" s="1"/>
  <c r="AV25" i="64"/>
  <c r="AV33" i="64" s="1"/>
  <c r="M18" i="70"/>
  <c r="M19" i="70" s="1"/>
  <c r="M20" i="70" s="1"/>
  <c r="M21" i="70" s="1"/>
  <c r="M22" i="70" s="1"/>
  <c r="E7" i="71" s="1"/>
  <c r="AU19" i="70"/>
  <c r="AU21" i="70" s="1"/>
  <c r="AT37" i="30"/>
  <c r="M63" i="30"/>
  <c r="AT63" i="30" s="1"/>
  <c r="AU31" i="30"/>
  <c r="N37" i="30"/>
  <c r="DP37" i="30"/>
  <c r="CY37" i="30"/>
  <c r="K11" i="68"/>
  <c r="DP63" i="30"/>
  <c r="CY63" i="30"/>
  <c r="BI8" i="64"/>
  <c r="AW25" i="64"/>
  <c r="AW33" i="64" s="1"/>
  <c r="K19" i="70"/>
  <c r="K20" i="70" s="1"/>
  <c r="Q9" i="70"/>
  <c r="AY9" i="70" s="1"/>
  <c r="AY3" i="70"/>
  <c r="BJ3" i="70" s="1"/>
  <c r="R3" i="70"/>
  <c r="G29" i="64" l="1"/>
  <c r="G30" i="64" s="1"/>
  <c r="G31" i="64" s="1"/>
  <c r="G32" i="64" s="1"/>
  <c r="H29" i="64"/>
  <c r="H30" i="64" s="1"/>
  <c r="I26" i="64"/>
  <c r="I29" i="64" s="1"/>
  <c r="J29" i="64"/>
  <c r="F26" i="64"/>
  <c r="M24" i="73"/>
  <c r="G21" i="61"/>
  <c r="G21" i="94" s="1"/>
  <c r="G24" i="46"/>
  <c r="N24" i="46" s="1"/>
  <c r="DV25" i="30"/>
  <c r="FR25" i="30"/>
  <c r="DU24" i="30"/>
  <c r="FQ24" i="30"/>
  <c r="EL24" i="30"/>
  <c r="EL72" i="30" s="1"/>
  <c r="FR24" i="30"/>
  <c r="DU12" i="30"/>
  <c r="DU14" i="30" s="1"/>
  <c r="FQ12" i="30"/>
  <c r="CR25" i="74"/>
  <c r="GY19" i="30"/>
  <c r="BL19" i="30" s="1"/>
  <c r="CP19" i="30" s="1"/>
  <c r="FU12" i="74"/>
  <c r="DE12" i="30"/>
  <c r="CS19" i="74"/>
  <c r="CS17" i="74"/>
  <c r="CS16" i="74"/>
  <c r="DV11" i="30"/>
  <c r="CR89" i="74"/>
  <c r="CS6" i="74"/>
  <c r="I33" i="82"/>
  <c r="CS5" i="74"/>
  <c r="AY19" i="30"/>
  <c r="GJ19" i="30" s="1"/>
  <c r="AY26" i="30"/>
  <c r="DF26" i="30" s="1"/>
  <c r="AY25" i="30"/>
  <c r="DF25" i="30" s="1"/>
  <c r="AY36" i="74"/>
  <c r="CT36" i="74" s="1"/>
  <c r="DH36" i="74" s="1"/>
  <c r="AY24" i="30"/>
  <c r="DF24" i="30" s="1"/>
  <c r="FS24" i="30" s="1"/>
  <c r="AY40" i="74"/>
  <c r="AY37" i="74"/>
  <c r="AY39" i="74"/>
  <c r="CT39" i="74" s="1"/>
  <c r="DH39" i="74" s="1"/>
  <c r="AY35" i="74"/>
  <c r="CT35" i="74" s="1"/>
  <c r="DH35" i="74" s="1"/>
  <c r="AY34" i="74"/>
  <c r="CT34" i="74" s="1"/>
  <c r="DH34" i="74" s="1"/>
  <c r="AY42" i="74"/>
  <c r="AY41" i="74"/>
  <c r="CT41" i="74" s="1"/>
  <c r="DH41" i="74" s="1"/>
  <c r="AY38" i="74"/>
  <c r="H36" i="73"/>
  <c r="DD85" i="30"/>
  <c r="CQ45" i="74"/>
  <c r="CQ74" i="74" s="1"/>
  <c r="O74" i="74" s="1"/>
  <c r="H13" i="68" s="1"/>
  <c r="FU4" i="74"/>
  <c r="E37" i="84"/>
  <c r="E38" i="84" s="1"/>
  <c r="E42" i="84" s="1"/>
  <c r="F12" i="69"/>
  <c r="F14" i="69" s="1"/>
  <c r="F13" i="68"/>
  <c r="F15" i="68" s="1"/>
  <c r="F11" i="75" s="1"/>
  <c r="E12" i="69"/>
  <c r="D37" i="83"/>
  <c r="E38" i="82"/>
  <c r="F38" i="84"/>
  <c r="F42" i="84" s="1"/>
  <c r="H36" i="82"/>
  <c r="H36" i="84" s="1"/>
  <c r="H32" i="82"/>
  <c r="G32" i="84"/>
  <c r="G32" i="83"/>
  <c r="CR87" i="74"/>
  <c r="CR90" i="74"/>
  <c r="L75" i="74"/>
  <c r="DE74" i="74"/>
  <c r="G26" i="82" s="1"/>
  <c r="G26" i="84" s="1"/>
  <c r="CR43" i="74"/>
  <c r="CS36" i="74"/>
  <c r="CS43" i="74" s="1"/>
  <c r="FU23" i="74"/>
  <c r="FU40" i="74"/>
  <c r="FU37" i="74"/>
  <c r="FU20" i="74"/>
  <c r="FU41" i="74"/>
  <c r="FU38" i="74"/>
  <c r="FU22" i="74"/>
  <c r="FU9" i="74"/>
  <c r="FU39" i="74"/>
  <c r="FU21" i="74"/>
  <c r="FU36" i="74"/>
  <c r="FU19" i="74"/>
  <c r="FU7" i="74"/>
  <c r="FU8" i="74"/>
  <c r="FU10" i="74"/>
  <c r="FU11" i="74"/>
  <c r="DF37" i="74"/>
  <c r="DE43" i="74"/>
  <c r="DE45" i="74" s="1"/>
  <c r="DE75" i="74" s="1"/>
  <c r="G37" i="82" s="1"/>
  <c r="G37" i="84" s="1"/>
  <c r="DF40" i="74"/>
  <c r="BK5" i="70"/>
  <c r="AY11" i="74"/>
  <c r="AY21" i="74"/>
  <c r="AY10" i="74"/>
  <c r="AY8" i="74"/>
  <c r="AY9" i="74"/>
  <c r="AY7" i="74"/>
  <c r="AY20" i="74"/>
  <c r="AY19" i="74"/>
  <c r="DH19" i="74" s="1"/>
  <c r="AY23" i="74"/>
  <c r="AY22" i="74"/>
  <c r="DF39" i="74"/>
  <c r="F38" i="82"/>
  <c r="F37" i="83"/>
  <c r="F38" i="83" s="1"/>
  <c r="F42" i="83" s="1"/>
  <c r="G13" i="68"/>
  <c r="G15" i="68" s="1"/>
  <c r="G11" i="75" s="1"/>
  <c r="E26" i="82"/>
  <c r="E26" i="84" s="1"/>
  <c r="F26" i="82"/>
  <c r="F26" i="83" s="1"/>
  <c r="G12" i="69"/>
  <c r="C26" i="82"/>
  <c r="C26" i="84" s="1"/>
  <c r="DR74" i="74"/>
  <c r="G25" i="82" s="1"/>
  <c r="G25" i="84" s="1"/>
  <c r="DP29" i="30"/>
  <c r="DP73" i="30" s="1"/>
  <c r="C37" i="73" s="1"/>
  <c r="DA45" i="74"/>
  <c r="DA75" i="74" s="1"/>
  <c r="C37" i="82" s="1"/>
  <c r="C37" i="84" s="1"/>
  <c r="DS4" i="74"/>
  <c r="DS74" i="74" s="1"/>
  <c r="H25" i="82" s="1"/>
  <c r="H25" i="84" s="1"/>
  <c r="CR84" i="74"/>
  <c r="D33" i="76"/>
  <c r="CS4" i="74"/>
  <c r="CS90" i="74" s="1"/>
  <c r="DF13" i="74"/>
  <c r="F26" i="46"/>
  <c r="F23" i="61"/>
  <c r="F23" i="94" s="1"/>
  <c r="DC29" i="30"/>
  <c r="DC72" i="30" s="1"/>
  <c r="O72" i="30" s="1"/>
  <c r="DD88" i="30"/>
  <c r="K75" i="74"/>
  <c r="D13" i="68"/>
  <c r="D15" i="68" s="1"/>
  <c r="D11" i="75" s="1"/>
  <c r="CR13" i="74"/>
  <c r="DV5" i="30"/>
  <c r="DE90" i="30"/>
  <c r="G33" i="46"/>
  <c r="H33" i="73"/>
  <c r="H33" i="76" s="1"/>
  <c r="K72" i="30"/>
  <c r="GY13" i="30"/>
  <c r="GY6" i="30"/>
  <c r="GY20" i="30"/>
  <c r="BL20" i="30" s="1"/>
  <c r="GY26" i="30"/>
  <c r="GY7" i="30"/>
  <c r="AY13" i="30"/>
  <c r="AY20" i="30"/>
  <c r="GJ20" i="30" s="1"/>
  <c r="AY7" i="30"/>
  <c r="DW7" i="30" s="1"/>
  <c r="AY6" i="30"/>
  <c r="DW6" i="30" s="1"/>
  <c r="I10" i="96"/>
  <c r="I29" i="96"/>
  <c r="I18" i="96"/>
  <c r="J3" i="96"/>
  <c r="I36" i="96"/>
  <c r="J3" i="94"/>
  <c r="I18" i="94"/>
  <c r="I10" i="94"/>
  <c r="I29" i="94"/>
  <c r="I36" i="94"/>
  <c r="I29" i="101"/>
  <c r="I18" i="101"/>
  <c r="J3" i="101"/>
  <c r="I36" i="101"/>
  <c r="I10" i="101"/>
  <c r="I10" i="100"/>
  <c r="I29" i="100"/>
  <c r="I18" i="100"/>
  <c r="J3" i="100"/>
  <c r="I36" i="100"/>
  <c r="I36" i="103"/>
  <c r="I10" i="103"/>
  <c r="J3" i="103"/>
  <c r="I29" i="103"/>
  <c r="I18" i="103"/>
  <c r="I36" i="95"/>
  <c r="I10" i="95"/>
  <c r="I29" i="95"/>
  <c r="I18" i="95"/>
  <c r="J3" i="95"/>
  <c r="I29" i="93"/>
  <c r="I18" i="93"/>
  <c r="I36" i="93"/>
  <c r="J3" i="93"/>
  <c r="I10" i="93"/>
  <c r="J3" i="102"/>
  <c r="I36" i="102"/>
  <c r="I10" i="102"/>
  <c r="I29" i="102"/>
  <c r="I18" i="102"/>
  <c r="I36" i="99"/>
  <c r="I10" i="99"/>
  <c r="I29" i="99"/>
  <c r="I18" i="99"/>
  <c r="J3" i="99"/>
  <c r="I29" i="97"/>
  <c r="I18" i="97"/>
  <c r="J3" i="97"/>
  <c r="I36" i="97"/>
  <c r="I10" i="97"/>
  <c r="J3" i="98"/>
  <c r="I10" i="98"/>
  <c r="I18" i="98"/>
  <c r="I29" i="98"/>
  <c r="I36" i="98"/>
  <c r="GG29" i="30"/>
  <c r="H32" i="73"/>
  <c r="G32" i="76"/>
  <c r="G32" i="46"/>
  <c r="DE91" i="30"/>
  <c r="G9" i="63"/>
  <c r="G17" i="63" s="1"/>
  <c r="AX19" i="70"/>
  <c r="AX21" i="70" s="1"/>
  <c r="BJ7" i="70"/>
  <c r="I11" i="71" s="1"/>
  <c r="H9" i="63" s="1"/>
  <c r="H17" i="63" s="1"/>
  <c r="AZ6" i="70"/>
  <c r="BK4" i="70"/>
  <c r="BK6" i="70"/>
  <c r="H15" i="71"/>
  <c r="E13" i="59"/>
  <c r="L77" i="30"/>
  <c r="L80" i="30" s="1"/>
  <c r="G13" i="65"/>
  <c r="G17" i="65" s="1"/>
  <c r="N77" i="30"/>
  <c r="N80" i="30" s="1"/>
  <c r="F13" i="59"/>
  <c r="F16" i="59" s="1"/>
  <c r="F11" i="66" s="1"/>
  <c r="M77" i="30"/>
  <c r="M80" i="30" s="1"/>
  <c r="I16" i="68"/>
  <c r="I15" i="69" s="1"/>
  <c r="E38" i="83"/>
  <c r="E42" i="83" s="1"/>
  <c r="F36" i="76"/>
  <c r="F37" i="73"/>
  <c r="F38" i="73" s="1"/>
  <c r="F42" i="73" s="1"/>
  <c r="I17" i="59"/>
  <c r="I18" i="65"/>
  <c r="J4" i="46"/>
  <c r="J30" i="46" s="1"/>
  <c r="J4" i="90"/>
  <c r="J4" i="89"/>
  <c r="J4" i="76"/>
  <c r="J4" i="88"/>
  <c r="J4" i="86"/>
  <c r="J4" i="79"/>
  <c r="J4" i="77"/>
  <c r="J4" i="84"/>
  <c r="J4" i="91"/>
  <c r="J4" i="87"/>
  <c r="J4" i="85"/>
  <c r="J4" i="78"/>
  <c r="I30" i="84"/>
  <c r="I12" i="84"/>
  <c r="I21" i="84"/>
  <c r="I12" i="78"/>
  <c r="I30" i="78"/>
  <c r="I21" i="78"/>
  <c r="I21" i="91"/>
  <c r="I30" i="91"/>
  <c r="I12" i="91"/>
  <c r="I21" i="79"/>
  <c r="I30" i="79"/>
  <c r="I12" i="79"/>
  <c r="I21" i="87"/>
  <c r="I12" i="87"/>
  <c r="I30" i="87"/>
  <c r="I21" i="88"/>
  <c r="I30" i="88"/>
  <c r="I12" i="88"/>
  <c r="I30" i="76"/>
  <c r="I12" i="76"/>
  <c r="I21" i="76"/>
  <c r="I21" i="89"/>
  <c r="I30" i="89"/>
  <c r="I12" i="89"/>
  <c r="I21" i="77"/>
  <c r="I12" i="77"/>
  <c r="I30" i="77"/>
  <c r="I21" i="85"/>
  <c r="I12" i="85"/>
  <c r="I30" i="85"/>
  <c r="I30" i="90"/>
  <c r="I21" i="90"/>
  <c r="I12" i="90"/>
  <c r="I21" i="86"/>
  <c r="I30" i="86"/>
  <c r="I12" i="86"/>
  <c r="P34" i="32"/>
  <c r="DD71" i="30"/>
  <c r="AY30" i="74"/>
  <c r="FI30" i="74" s="1"/>
  <c r="AY24" i="74"/>
  <c r="CT24" i="74" s="1"/>
  <c r="FU24" i="74"/>
  <c r="C22" i="61"/>
  <c r="C22" i="94" s="1"/>
  <c r="K3" i="69"/>
  <c r="K10" i="69" s="1"/>
  <c r="K3" i="66"/>
  <c r="K10" i="66" s="1"/>
  <c r="I8" i="63"/>
  <c r="R10" i="30"/>
  <c r="AY10" i="30" s="1"/>
  <c r="K4" i="59"/>
  <c r="K11" i="59" s="1"/>
  <c r="S3" i="30"/>
  <c r="J4" i="73"/>
  <c r="J30" i="73" s="1"/>
  <c r="BB3" i="64"/>
  <c r="BM3" i="64" s="1"/>
  <c r="O10" i="64"/>
  <c r="BB10" i="64" s="1"/>
  <c r="K4" i="65"/>
  <c r="K11" i="65" s="1"/>
  <c r="AY3" i="30"/>
  <c r="BM3" i="30" s="1"/>
  <c r="CB3" i="30" s="1"/>
  <c r="DW3" i="30" s="1"/>
  <c r="FS3" i="30" s="1"/>
  <c r="FS10" i="30" s="1"/>
  <c r="FS16" i="30" s="1"/>
  <c r="FS23" i="30" s="1"/>
  <c r="FS31" i="30" s="1"/>
  <c r="FS37" i="30" s="1"/>
  <c r="E22" i="61"/>
  <c r="E22" i="94" s="1"/>
  <c r="D22" i="61"/>
  <c r="D22" i="94" s="1"/>
  <c r="D25" i="46"/>
  <c r="F22" i="61"/>
  <c r="F22" i="94" s="1"/>
  <c r="F25" i="46"/>
  <c r="C25" i="46"/>
  <c r="I12" i="82"/>
  <c r="I30" i="82"/>
  <c r="I21" i="82"/>
  <c r="I12" i="83"/>
  <c r="I30" i="83"/>
  <c r="I21" i="83"/>
  <c r="K3" i="75"/>
  <c r="K10" i="75" s="1"/>
  <c r="J4" i="83"/>
  <c r="J4" i="82"/>
  <c r="D38" i="84"/>
  <c r="D42" i="84" s="1"/>
  <c r="D36" i="83"/>
  <c r="D38" i="82"/>
  <c r="E25" i="46"/>
  <c r="C26" i="73"/>
  <c r="C26" i="76" s="1"/>
  <c r="F25" i="83"/>
  <c r="D25" i="83"/>
  <c r="D26" i="83"/>
  <c r="G25" i="73"/>
  <c r="G25" i="76" s="1"/>
  <c r="E25" i="83"/>
  <c r="C25" i="83"/>
  <c r="G13" i="59"/>
  <c r="F13" i="65"/>
  <c r="F17" i="65" s="1"/>
  <c r="E13" i="65"/>
  <c r="E17" i="65" s="1"/>
  <c r="FU34" i="74"/>
  <c r="GY24" i="30"/>
  <c r="FU6" i="74"/>
  <c r="GY17" i="30"/>
  <c r="BL17" i="30" s="1"/>
  <c r="FU28" i="74"/>
  <c r="GY4" i="30"/>
  <c r="Q10" i="32"/>
  <c r="FU5" i="74"/>
  <c r="FU29" i="74"/>
  <c r="FU17" i="74"/>
  <c r="GY11" i="30"/>
  <c r="P15" i="32"/>
  <c r="FU30" i="74"/>
  <c r="FU18" i="74"/>
  <c r="GY5" i="30"/>
  <c r="GY25" i="30"/>
  <c r="AY7" i="70"/>
  <c r="P18" i="70"/>
  <c r="P19" i="70" s="1"/>
  <c r="P20" i="70" s="1"/>
  <c r="FU35" i="74"/>
  <c r="FU16" i="74"/>
  <c r="GY18" i="30"/>
  <c r="BL18" i="30" s="1"/>
  <c r="FT43" i="74"/>
  <c r="FT31" i="74"/>
  <c r="FU42" i="74"/>
  <c r="GY12" i="30"/>
  <c r="AY4" i="74"/>
  <c r="DH4" i="74" s="1"/>
  <c r="AX31" i="74"/>
  <c r="AY5" i="30"/>
  <c r="AZ5" i="70"/>
  <c r="AZ4" i="64"/>
  <c r="BK4" i="64" s="1"/>
  <c r="Q13" i="32"/>
  <c r="AY28" i="74"/>
  <c r="AY18" i="30"/>
  <c r="AZ6" i="64"/>
  <c r="BK6" i="64" s="1"/>
  <c r="AZ12" i="74"/>
  <c r="AY18" i="74"/>
  <c r="AZ4" i="70"/>
  <c r="J9" i="71" s="1"/>
  <c r="AY17" i="74"/>
  <c r="DH17" i="74" s="1"/>
  <c r="AY12" i="30"/>
  <c r="AY11" i="30"/>
  <c r="DF11" i="30" s="1"/>
  <c r="FS11" i="30" s="1"/>
  <c r="AY16" i="74"/>
  <c r="AY17" i="30"/>
  <c r="GJ17" i="30" s="1"/>
  <c r="AY29" i="74"/>
  <c r="FI29" i="74" s="1"/>
  <c r="AY5" i="74"/>
  <c r="DH5" i="74" s="1"/>
  <c r="DT27" i="30"/>
  <c r="DT29" i="30" s="1"/>
  <c r="DT73" i="30" s="1"/>
  <c r="G37" i="73" s="1"/>
  <c r="Q11" i="32"/>
  <c r="AY4" i="30"/>
  <c r="DF4" i="30" s="1"/>
  <c r="AZ5" i="64"/>
  <c r="BK5" i="64" s="1"/>
  <c r="Q12" i="32"/>
  <c r="AY6" i="74"/>
  <c r="DH6" i="74" s="1"/>
  <c r="GX14" i="30"/>
  <c r="GX8" i="30"/>
  <c r="GX27" i="30"/>
  <c r="FT25" i="74"/>
  <c r="FT13" i="74"/>
  <c r="GX21" i="30"/>
  <c r="AY8" i="64"/>
  <c r="AX43" i="74"/>
  <c r="I19" i="65"/>
  <c r="AX13" i="74"/>
  <c r="DT72" i="30"/>
  <c r="AV23" i="30"/>
  <c r="BJ23" i="30" s="1"/>
  <c r="BY23" i="30" s="1"/>
  <c r="GH21" i="30"/>
  <c r="GH29" i="30" s="1"/>
  <c r="AX8" i="30"/>
  <c r="FS45" i="74"/>
  <c r="AX25" i="74"/>
  <c r="P16" i="32"/>
  <c r="AX14" i="30"/>
  <c r="J19" i="65" s="1"/>
  <c r="AX25" i="64"/>
  <c r="AX33" i="64" s="1"/>
  <c r="AX21" i="30"/>
  <c r="FH30" i="74"/>
  <c r="FH31" i="74" s="1"/>
  <c r="DD14" i="30"/>
  <c r="DD27" i="30"/>
  <c r="AW29" i="30"/>
  <c r="AX27" i="30"/>
  <c r="EM25" i="30"/>
  <c r="DD8" i="30"/>
  <c r="Q16" i="30"/>
  <c r="Q23" i="30" s="1"/>
  <c r="H13" i="66"/>
  <c r="J3" i="61"/>
  <c r="I29" i="61"/>
  <c r="I10" i="61"/>
  <c r="I36" i="61"/>
  <c r="I18" i="61"/>
  <c r="I28" i="59"/>
  <c r="I26" i="68"/>
  <c r="AW45" i="74"/>
  <c r="FA3" i="30"/>
  <c r="FA10" i="30" s="1"/>
  <c r="FA16" i="30" s="1"/>
  <c r="FA23" i="30" s="1"/>
  <c r="FA31" i="30" s="1"/>
  <c r="FA37" i="30" s="1"/>
  <c r="DU3" i="30"/>
  <c r="FQ3" i="30" s="1"/>
  <c r="FQ10" i="30" s="1"/>
  <c r="FQ16" i="30" s="1"/>
  <c r="FQ23" i="30" s="1"/>
  <c r="FQ31" i="30" s="1"/>
  <c r="FQ37" i="30" s="1"/>
  <c r="I12" i="46"/>
  <c r="AW16" i="30"/>
  <c r="BK16" i="30" s="1"/>
  <c r="BZ16" i="30" s="1"/>
  <c r="I21" i="73"/>
  <c r="I30" i="73"/>
  <c r="I21" i="46"/>
  <c r="GY3" i="30"/>
  <c r="J10" i="71"/>
  <c r="EJ10" i="30"/>
  <c r="EJ16" i="30" s="1"/>
  <c r="EJ23" i="30" s="1"/>
  <c r="EJ31" i="30" s="1"/>
  <c r="EJ37" i="30" s="1"/>
  <c r="EK72" i="30"/>
  <c r="EK27" i="30"/>
  <c r="EK29" i="30" s="1"/>
  <c r="DV3" i="30"/>
  <c r="FR3" i="30" s="1"/>
  <c r="FR10" i="30" s="1"/>
  <c r="FR16" i="30" s="1"/>
  <c r="FR23" i="30" s="1"/>
  <c r="FR31" i="30" s="1"/>
  <c r="FR37" i="30" s="1"/>
  <c r="DA31" i="30"/>
  <c r="DT16" i="30"/>
  <c r="DC16" i="30"/>
  <c r="CN16" i="30" s="1"/>
  <c r="DB23" i="30"/>
  <c r="CM23" i="30" s="1"/>
  <c r="DS23" i="30"/>
  <c r="DS31" i="30" s="1"/>
  <c r="DU10" i="30"/>
  <c r="DD10" i="30"/>
  <c r="CO10" i="30" s="1"/>
  <c r="BL10" i="30"/>
  <c r="CA10" i="30" s="1"/>
  <c r="GY10" i="30"/>
  <c r="DV24" i="30"/>
  <c r="O21" i="70"/>
  <c r="O22" i="70" s="1"/>
  <c r="G7" i="71" s="1"/>
  <c r="CZ37" i="30"/>
  <c r="DQ37" i="30"/>
  <c r="DQ63" i="30"/>
  <c r="CZ63" i="30"/>
  <c r="E36" i="46"/>
  <c r="F36" i="46"/>
  <c r="D36" i="76"/>
  <c r="BJ8" i="64"/>
  <c r="K19" i="64"/>
  <c r="K21" i="64" s="1"/>
  <c r="K24" i="64" s="1"/>
  <c r="K25" i="64" s="1"/>
  <c r="K26" i="64" s="1"/>
  <c r="K29" i="64" s="1"/>
  <c r="K30" i="64" s="1"/>
  <c r="K31" i="64" s="1"/>
  <c r="K32" i="64" s="1"/>
  <c r="L11" i="68"/>
  <c r="DA63" i="30"/>
  <c r="DR63" i="30"/>
  <c r="CP3" i="30"/>
  <c r="EL3" i="30" s="1"/>
  <c r="FB3" i="30"/>
  <c r="FB10" i="30" s="1"/>
  <c r="FB16" i="30" s="1"/>
  <c r="FB23" i="30" s="1"/>
  <c r="FB31" i="30" s="1"/>
  <c r="FB37" i="30" s="1"/>
  <c r="DA37" i="30"/>
  <c r="DR37" i="30"/>
  <c r="AW23" i="30"/>
  <c r="P31" i="30"/>
  <c r="EK10" i="30"/>
  <c r="EK16" i="30" s="1"/>
  <c r="EK23" i="30" s="1"/>
  <c r="EK31" i="30" s="1"/>
  <c r="EK37" i="30" s="1"/>
  <c r="GH3" i="30"/>
  <c r="GH10" i="30" s="1"/>
  <c r="GH16" i="30" s="1"/>
  <c r="GH23" i="30" s="1"/>
  <c r="GH31" i="30" s="1"/>
  <c r="GH37" i="30" s="1"/>
  <c r="AV31" i="30"/>
  <c r="O37" i="30"/>
  <c r="N63" i="30"/>
  <c r="AU63" i="30" s="1"/>
  <c r="AU37" i="30"/>
  <c r="K21" i="70"/>
  <c r="K22" i="70" s="1"/>
  <c r="K23" i="70" s="1"/>
  <c r="I36" i="59"/>
  <c r="I13" i="66"/>
  <c r="L23" i="70"/>
  <c r="D4" i="71" s="1"/>
  <c r="D6" i="71" s="1"/>
  <c r="D8" i="71" s="1"/>
  <c r="D16" i="71" s="1"/>
  <c r="D18" i="71" s="1"/>
  <c r="N23" i="70"/>
  <c r="F4" i="71" s="1"/>
  <c r="F6" i="71" s="1"/>
  <c r="F8" i="71" s="1"/>
  <c r="F16" i="71" s="1"/>
  <c r="F18" i="71" s="1"/>
  <c r="R9" i="70"/>
  <c r="AZ9" i="70" s="1"/>
  <c r="S3" i="70"/>
  <c r="AZ3" i="70"/>
  <c r="BK3" i="70" s="1"/>
  <c r="M23" i="70"/>
  <c r="E4" i="71" s="1"/>
  <c r="E6" i="71" s="1"/>
  <c r="E8" i="71" s="1"/>
  <c r="E16" i="71" s="1"/>
  <c r="E18" i="71" s="1"/>
  <c r="H31" i="64" l="1"/>
  <c r="H32" i="64" s="1"/>
  <c r="I30" i="64"/>
  <c r="I31" i="64" s="1"/>
  <c r="I32" i="64" s="1"/>
  <c r="J30" i="64"/>
  <c r="J31" i="64" s="1"/>
  <c r="J32" i="64" s="1"/>
  <c r="FR27" i="30"/>
  <c r="F29" i="64"/>
  <c r="F30" i="64" s="1"/>
  <c r="T31" i="64"/>
  <c r="EL27" i="30"/>
  <c r="EL29" i="30" s="1"/>
  <c r="DW25" i="30"/>
  <c r="FS25" i="30"/>
  <c r="FS27" i="30" s="1"/>
  <c r="FQ27" i="30"/>
  <c r="DV12" i="30"/>
  <c r="DV14" i="30" s="1"/>
  <c r="FR12" i="30"/>
  <c r="FQ14" i="30"/>
  <c r="FQ72" i="30"/>
  <c r="CS25" i="74"/>
  <c r="DE14" i="30"/>
  <c r="GZ19" i="30"/>
  <c r="BM19" i="30" s="1"/>
  <c r="CQ19" i="30" s="1"/>
  <c r="FV12" i="74"/>
  <c r="DF12" i="30"/>
  <c r="CT19" i="74"/>
  <c r="CT17" i="74"/>
  <c r="CT16" i="74"/>
  <c r="DW11" i="30"/>
  <c r="CT6" i="74"/>
  <c r="I33" i="84"/>
  <c r="N33" i="84" s="1"/>
  <c r="I33" i="83"/>
  <c r="N33" i="83" s="1"/>
  <c r="M33" i="82"/>
  <c r="CT5" i="74"/>
  <c r="AZ19" i="30"/>
  <c r="GK19" i="30" s="1"/>
  <c r="AZ25" i="30"/>
  <c r="DG25" i="30" s="1"/>
  <c r="FT25" i="30" s="1"/>
  <c r="AZ26" i="30"/>
  <c r="AZ24" i="30"/>
  <c r="DG24" i="30" s="1"/>
  <c r="FT24" i="30" s="1"/>
  <c r="AZ36" i="74"/>
  <c r="CU36" i="74" s="1"/>
  <c r="DI36" i="74" s="1"/>
  <c r="AZ40" i="74"/>
  <c r="CU40" i="74" s="1"/>
  <c r="DI40" i="74" s="1"/>
  <c r="AZ42" i="74"/>
  <c r="CU42" i="74" s="1"/>
  <c r="DI42" i="74" s="1"/>
  <c r="AZ35" i="74"/>
  <c r="CU35" i="74" s="1"/>
  <c r="DI35" i="74" s="1"/>
  <c r="AZ37" i="74"/>
  <c r="CU37" i="74" s="1"/>
  <c r="DI37" i="74" s="1"/>
  <c r="AZ34" i="74"/>
  <c r="AZ38" i="74"/>
  <c r="CU38" i="74" s="1"/>
  <c r="DI38" i="74" s="1"/>
  <c r="AZ39" i="74"/>
  <c r="CU39" i="74" s="1"/>
  <c r="AZ41" i="74"/>
  <c r="CU41" i="74" s="1"/>
  <c r="DE85" i="30"/>
  <c r="O75" i="74"/>
  <c r="H12" i="69"/>
  <c r="E14" i="69"/>
  <c r="D42" i="82"/>
  <c r="D5" i="82"/>
  <c r="E42" i="82"/>
  <c r="E5" i="82"/>
  <c r="F42" i="82"/>
  <c r="F5" i="82"/>
  <c r="D38" i="83"/>
  <c r="D42" i="83" s="1"/>
  <c r="E26" i="83"/>
  <c r="G14" i="69"/>
  <c r="I36" i="82"/>
  <c r="I36" i="84" s="1"/>
  <c r="I32" i="82"/>
  <c r="H32" i="84"/>
  <c r="H32" i="83"/>
  <c r="DF74" i="74"/>
  <c r="H26" i="82" s="1"/>
  <c r="H26" i="84" s="1"/>
  <c r="G37" i="83"/>
  <c r="Q15" i="32"/>
  <c r="FV40" i="74"/>
  <c r="FV37" i="74"/>
  <c r="FV20" i="74"/>
  <c r="FV41" i="74"/>
  <c r="FV38" i="74"/>
  <c r="FV22" i="74"/>
  <c r="FV23" i="74"/>
  <c r="FV10" i="74"/>
  <c r="FV9" i="74"/>
  <c r="FV36" i="74"/>
  <c r="FV39" i="74"/>
  <c r="FV21" i="74"/>
  <c r="FV19" i="74"/>
  <c r="FV8" i="74"/>
  <c r="FV11" i="74"/>
  <c r="FV7" i="74"/>
  <c r="DF43" i="74"/>
  <c r="DF45" i="74" s="1"/>
  <c r="DF75" i="74" s="1"/>
  <c r="H37" i="82" s="1"/>
  <c r="H37" i="84" s="1"/>
  <c r="AZ19" i="74"/>
  <c r="DI19" i="74" s="1"/>
  <c r="AZ9" i="74"/>
  <c r="AZ21" i="74"/>
  <c r="AZ23" i="74"/>
  <c r="AZ11" i="74"/>
  <c r="AZ7" i="74"/>
  <c r="AZ20" i="74"/>
  <c r="AZ10" i="74"/>
  <c r="AZ22" i="74"/>
  <c r="AZ8" i="74"/>
  <c r="CT37" i="74"/>
  <c r="DG36" i="74"/>
  <c r="DG74" i="74" s="1"/>
  <c r="CT40" i="74"/>
  <c r="CT38" i="74"/>
  <c r="F26" i="84"/>
  <c r="DH25" i="74"/>
  <c r="DG25" i="74"/>
  <c r="C37" i="83"/>
  <c r="DS13" i="74"/>
  <c r="DS45" i="74" s="1"/>
  <c r="FV4" i="74"/>
  <c r="CS84" i="74"/>
  <c r="CS87" i="74"/>
  <c r="DG13" i="74"/>
  <c r="CT4" i="74"/>
  <c r="DV4" i="30"/>
  <c r="I36" i="73" s="1"/>
  <c r="DE88" i="30"/>
  <c r="DE87" i="30"/>
  <c r="DF88" i="30"/>
  <c r="CS13" i="74"/>
  <c r="DE8" i="30"/>
  <c r="DW5" i="30"/>
  <c r="CR45" i="74"/>
  <c r="CR74" i="74" s="1"/>
  <c r="P74" i="74" s="1"/>
  <c r="H33" i="46"/>
  <c r="D13" i="59"/>
  <c r="D16" i="59" s="1"/>
  <c r="K77" i="30"/>
  <c r="K80" i="30" s="1"/>
  <c r="D13" i="65"/>
  <c r="D17" i="65" s="1"/>
  <c r="BL5" i="70"/>
  <c r="AZ20" i="30"/>
  <c r="GK20" i="30" s="1"/>
  <c r="AZ13" i="30"/>
  <c r="AZ6" i="30"/>
  <c r="DX6" i="30" s="1"/>
  <c r="AZ7" i="30"/>
  <c r="DX7" i="30" s="1"/>
  <c r="GZ20" i="30"/>
  <c r="BM20" i="30" s="1"/>
  <c r="GZ26" i="30"/>
  <c r="GZ7" i="30"/>
  <c r="GZ13" i="30"/>
  <c r="GZ6" i="30"/>
  <c r="J21" i="46"/>
  <c r="J36" i="97"/>
  <c r="K3" i="97"/>
  <c r="J10" i="97"/>
  <c r="J18" i="97"/>
  <c r="J29" i="97"/>
  <c r="J10" i="102"/>
  <c r="K3" i="102"/>
  <c r="J18" i="102"/>
  <c r="J36" i="102"/>
  <c r="J29" i="102"/>
  <c r="J29" i="96"/>
  <c r="J36" i="96"/>
  <c r="K3" i="96"/>
  <c r="J10" i="96"/>
  <c r="J18" i="96"/>
  <c r="K3" i="94"/>
  <c r="J18" i="94"/>
  <c r="J36" i="94"/>
  <c r="J10" i="94"/>
  <c r="J29" i="94"/>
  <c r="J10" i="98"/>
  <c r="J18" i="98"/>
  <c r="J29" i="98"/>
  <c r="J36" i="98"/>
  <c r="K3" i="98"/>
  <c r="J18" i="103"/>
  <c r="J29" i="103"/>
  <c r="J36" i="103"/>
  <c r="K3" i="103"/>
  <c r="J10" i="103"/>
  <c r="J18" i="100"/>
  <c r="J36" i="100"/>
  <c r="J29" i="100"/>
  <c r="J10" i="100"/>
  <c r="K3" i="100"/>
  <c r="J29" i="93"/>
  <c r="J36" i="93"/>
  <c r="J18" i="93"/>
  <c r="K3" i="93"/>
  <c r="J10" i="93"/>
  <c r="J18" i="95"/>
  <c r="J29" i="95"/>
  <c r="J36" i="95"/>
  <c r="K3" i="95"/>
  <c r="J10" i="95"/>
  <c r="J18" i="99"/>
  <c r="J29" i="99"/>
  <c r="J36" i="99"/>
  <c r="K3" i="99"/>
  <c r="J10" i="99"/>
  <c r="J36" i="101"/>
  <c r="J29" i="101"/>
  <c r="J10" i="101"/>
  <c r="J18" i="101"/>
  <c r="K3" i="101"/>
  <c r="I32" i="73"/>
  <c r="I32" i="76" s="1"/>
  <c r="I33" i="73"/>
  <c r="GJ18" i="30"/>
  <c r="GJ21" i="30" s="1"/>
  <c r="GJ29" i="30" s="1"/>
  <c r="DF91" i="30"/>
  <c r="H32" i="76"/>
  <c r="H32" i="46"/>
  <c r="AY19" i="70"/>
  <c r="AY21" i="70" s="1"/>
  <c r="BK7" i="70"/>
  <c r="J11" i="71" s="1"/>
  <c r="I9" i="63" s="1"/>
  <c r="I17" i="63" s="1"/>
  <c r="BA6" i="70"/>
  <c r="BL6" i="70"/>
  <c r="BL4" i="70"/>
  <c r="J12" i="46"/>
  <c r="E16" i="59"/>
  <c r="E11" i="66" s="1"/>
  <c r="H13" i="65"/>
  <c r="H17" i="65" s="1"/>
  <c r="O77" i="30"/>
  <c r="O80" i="30" s="1"/>
  <c r="G37" i="76"/>
  <c r="G37" i="46"/>
  <c r="F37" i="76"/>
  <c r="F38" i="76" s="1"/>
  <c r="F42" i="76" s="1"/>
  <c r="F37" i="46"/>
  <c r="F38" i="46" s="1"/>
  <c r="F42" i="46" s="1"/>
  <c r="J16" i="68"/>
  <c r="J15" i="69" s="1"/>
  <c r="J18" i="65"/>
  <c r="J17" i="59"/>
  <c r="J21" i="85"/>
  <c r="J12" i="85"/>
  <c r="J30" i="85"/>
  <c r="J12" i="76"/>
  <c r="J21" i="76"/>
  <c r="J30" i="76"/>
  <c r="J30" i="87"/>
  <c r="J21" i="87"/>
  <c r="J12" i="87"/>
  <c r="J12" i="79"/>
  <c r="J30" i="79"/>
  <c r="J21" i="79"/>
  <c r="J21" i="89"/>
  <c r="J12" i="89"/>
  <c r="J30" i="89"/>
  <c r="J21" i="77"/>
  <c r="J30" i="77"/>
  <c r="J12" i="77"/>
  <c r="K4" i="83"/>
  <c r="K12" i="83" s="1"/>
  <c r="K4" i="89"/>
  <c r="K4" i="87"/>
  <c r="K4" i="85"/>
  <c r="K4" i="78"/>
  <c r="K4" i="76"/>
  <c r="K4" i="79"/>
  <c r="K4" i="77"/>
  <c r="K4" i="90"/>
  <c r="K4" i="88"/>
  <c r="K4" i="86"/>
  <c r="K4" i="84"/>
  <c r="K4" i="91"/>
  <c r="J21" i="91"/>
  <c r="J12" i="91"/>
  <c r="J30" i="91"/>
  <c r="J21" i="86"/>
  <c r="J30" i="86"/>
  <c r="J12" i="86"/>
  <c r="J21" i="90"/>
  <c r="J30" i="90"/>
  <c r="J12" i="90"/>
  <c r="J30" i="78"/>
  <c r="J12" i="78"/>
  <c r="J21" i="78"/>
  <c r="J12" i="84"/>
  <c r="J21" i="84"/>
  <c r="J30" i="84"/>
  <c r="J21" i="88"/>
  <c r="J12" i="88"/>
  <c r="J30" i="88"/>
  <c r="Q34" i="32"/>
  <c r="DE71" i="30"/>
  <c r="FV24" i="74"/>
  <c r="AZ24" i="74"/>
  <c r="CU24" i="74" s="1"/>
  <c r="GZ24" i="30"/>
  <c r="J8" i="63"/>
  <c r="C23" i="61"/>
  <c r="C23" i="94" s="1"/>
  <c r="L3" i="75"/>
  <c r="L10" i="75" s="1"/>
  <c r="T3" i="30"/>
  <c r="U3" i="30" s="1"/>
  <c r="BB3" i="30" s="1"/>
  <c r="R16" i="30"/>
  <c r="AY16" i="30" s="1"/>
  <c r="K4" i="46"/>
  <c r="K30" i="46" s="1"/>
  <c r="L3" i="69"/>
  <c r="L10" i="69" s="1"/>
  <c r="AZ3" i="30"/>
  <c r="HA3" i="30" s="1"/>
  <c r="K4" i="73"/>
  <c r="K30" i="73" s="1"/>
  <c r="J21" i="73"/>
  <c r="J12" i="73"/>
  <c r="L4" i="59"/>
  <c r="L11" i="59" s="1"/>
  <c r="L4" i="65"/>
  <c r="L11" i="65" s="1"/>
  <c r="L3" i="66"/>
  <c r="L10" i="66" s="1"/>
  <c r="S10" i="30"/>
  <c r="S16" i="30" s="1"/>
  <c r="K4" i="82"/>
  <c r="K12" i="82" s="1"/>
  <c r="GZ3" i="30"/>
  <c r="FV34" i="74"/>
  <c r="H13" i="59"/>
  <c r="H16" i="59" s="1"/>
  <c r="G22" i="61"/>
  <c r="G22" i="94" s="1"/>
  <c r="J30" i="83"/>
  <c r="J21" i="83"/>
  <c r="J12" i="83"/>
  <c r="G25" i="46"/>
  <c r="C26" i="46"/>
  <c r="G16" i="59"/>
  <c r="G11" i="66" s="1"/>
  <c r="J30" i="82"/>
  <c r="J21" i="82"/>
  <c r="J12" i="82"/>
  <c r="H25" i="83"/>
  <c r="G36" i="76"/>
  <c r="G25" i="83"/>
  <c r="C26" i="83"/>
  <c r="G26" i="73"/>
  <c r="G26" i="76" s="1"/>
  <c r="I25" i="83"/>
  <c r="C36" i="83"/>
  <c r="C38" i="82"/>
  <c r="FV5" i="74"/>
  <c r="FU31" i="74"/>
  <c r="GZ5" i="30"/>
  <c r="Q18" i="70"/>
  <c r="Q19" i="70" s="1"/>
  <c r="Q20" i="70" s="1"/>
  <c r="GZ12" i="30"/>
  <c r="FU13" i="74"/>
  <c r="FV16" i="74"/>
  <c r="FV29" i="74"/>
  <c r="FV6" i="74"/>
  <c r="FV35" i="74"/>
  <c r="GZ4" i="30"/>
  <c r="FV30" i="74"/>
  <c r="FV17" i="74"/>
  <c r="GZ17" i="30"/>
  <c r="BM17" i="30" s="1"/>
  <c r="FV28" i="74"/>
  <c r="FV42" i="74"/>
  <c r="FV18" i="74"/>
  <c r="GZ11" i="30"/>
  <c r="GZ18" i="30"/>
  <c r="BM18" i="30" s="1"/>
  <c r="GZ25" i="30"/>
  <c r="AZ16" i="74"/>
  <c r="AZ11" i="30"/>
  <c r="DG11" i="30" s="1"/>
  <c r="FT11" i="30" s="1"/>
  <c r="BA6" i="64"/>
  <c r="BL6" i="64" s="1"/>
  <c r="GY21" i="30"/>
  <c r="GY8" i="30"/>
  <c r="AY14" i="30"/>
  <c r="K18" i="59" s="1"/>
  <c r="AY31" i="74"/>
  <c r="FU25" i="74"/>
  <c r="R12" i="32"/>
  <c r="FI28" i="74"/>
  <c r="FI31" i="74" s="1"/>
  <c r="FI45" i="74" s="1"/>
  <c r="FU43" i="74"/>
  <c r="GY27" i="30"/>
  <c r="FT45" i="74"/>
  <c r="AZ12" i="30"/>
  <c r="AZ5" i="30"/>
  <c r="GY14" i="30"/>
  <c r="BA4" i="70"/>
  <c r="K9" i="71" s="1"/>
  <c r="AZ4" i="74"/>
  <c r="DI4" i="74" s="1"/>
  <c r="AY25" i="74"/>
  <c r="AY43" i="74"/>
  <c r="Q16" i="32"/>
  <c r="AX29" i="30"/>
  <c r="AY8" i="30"/>
  <c r="AY27" i="30"/>
  <c r="AZ7" i="70"/>
  <c r="AY13" i="74"/>
  <c r="AZ8" i="64"/>
  <c r="BA12" i="74"/>
  <c r="D12" i="74" s="1"/>
  <c r="AZ18" i="74"/>
  <c r="BA5" i="64"/>
  <c r="BL5" i="64" s="1"/>
  <c r="AZ17" i="30"/>
  <c r="GK17" i="30" s="1"/>
  <c r="R10" i="32"/>
  <c r="AZ17" i="74"/>
  <c r="DI17" i="74" s="1"/>
  <c r="AZ30" i="74"/>
  <c r="FJ30" i="74" s="1"/>
  <c r="CT42" i="74"/>
  <c r="AZ18" i="30"/>
  <c r="GK18" i="30" s="1"/>
  <c r="AZ28" i="74"/>
  <c r="AZ29" i="74"/>
  <c r="FJ29" i="74" s="1"/>
  <c r="R13" i="32"/>
  <c r="L19" i="64"/>
  <c r="L21" i="64" s="1"/>
  <c r="L24" i="64" s="1"/>
  <c r="L25" i="64" s="1"/>
  <c r="L26" i="64" s="1"/>
  <c r="L29" i="64" s="1"/>
  <c r="L30" i="64" s="1"/>
  <c r="L31" i="64" s="1"/>
  <c r="L32" i="64" s="1"/>
  <c r="AZ6" i="74"/>
  <c r="DI6" i="74" s="1"/>
  <c r="BA5" i="70"/>
  <c r="BA4" i="64"/>
  <c r="BL4" i="64" s="1"/>
  <c r="AY21" i="30"/>
  <c r="K28" i="59" s="1"/>
  <c r="AZ4" i="30"/>
  <c r="DG4" i="30" s="1"/>
  <c r="R11" i="32"/>
  <c r="AZ5" i="74"/>
  <c r="DI5" i="74" s="1"/>
  <c r="GW23" i="30"/>
  <c r="AX45" i="74"/>
  <c r="DU72" i="30"/>
  <c r="J28" i="59"/>
  <c r="J18" i="59"/>
  <c r="J13" i="66" s="1"/>
  <c r="J26" i="68"/>
  <c r="DD29" i="30"/>
  <c r="DD72" i="30" s="1"/>
  <c r="DE27" i="30"/>
  <c r="DU27" i="30"/>
  <c r="GI21" i="30"/>
  <c r="GI29" i="30" s="1"/>
  <c r="AX16" i="30"/>
  <c r="BL16" i="30" s="1"/>
  <c r="CA16" i="30" s="1"/>
  <c r="DU8" i="30"/>
  <c r="K3" i="61"/>
  <c r="J36" i="61"/>
  <c r="J18" i="61"/>
  <c r="J29" i="61"/>
  <c r="J10" i="61"/>
  <c r="GX16" i="30"/>
  <c r="FH45" i="74"/>
  <c r="H25" i="73"/>
  <c r="H25" i="76" s="1"/>
  <c r="DW24" i="30"/>
  <c r="EM24" i="30"/>
  <c r="I25" i="73"/>
  <c r="I25" i="76" s="1"/>
  <c r="DF3" i="30"/>
  <c r="FC3" i="30" s="1"/>
  <c r="FC10" i="30" s="1"/>
  <c r="FC16" i="30" s="1"/>
  <c r="FC23" i="30" s="1"/>
  <c r="FC31" i="30" s="1"/>
  <c r="FC37" i="30" s="1"/>
  <c r="DB31" i="30"/>
  <c r="DC23" i="30"/>
  <c r="CN23" i="30" s="1"/>
  <c r="DT23" i="30"/>
  <c r="DT31" i="30" s="1"/>
  <c r="DE10" i="30"/>
  <c r="CP10" i="30" s="1"/>
  <c r="DV10" i="30"/>
  <c r="DD16" i="30"/>
  <c r="CO16" i="30" s="1"/>
  <c r="DU16" i="30"/>
  <c r="BK23" i="30"/>
  <c r="BZ23" i="30" s="1"/>
  <c r="GX23" i="30"/>
  <c r="BM10" i="30"/>
  <c r="CB10" i="30" s="1"/>
  <c r="DF10" i="30" s="1"/>
  <c r="CQ10" i="30" s="1"/>
  <c r="GZ10" i="30"/>
  <c r="AY25" i="64"/>
  <c r="AY33" i="64" s="1"/>
  <c r="O23" i="70"/>
  <c r="G4" i="71" s="1"/>
  <c r="G6" i="71" s="1"/>
  <c r="G8" i="71" s="1"/>
  <c r="G16" i="71" s="1"/>
  <c r="G18" i="71" s="1"/>
  <c r="D14" i="69"/>
  <c r="D36" i="46"/>
  <c r="BK8" i="64"/>
  <c r="DS37" i="30"/>
  <c r="DB37" i="30"/>
  <c r="DB63" i="30"/>
  <c r="DS63" i="30"/>
  <c r="O63" i="30"/>
  <c r="AV63" i="30" s="1"/>
  <c r="AV37" i="30"/>
  <c r="P37" i="30"/>
  <c r="AW31" i="30"/>
  <c r="M11" i="68"/>
  <c r="Q31" i="30"/>
  <c r="AX23" i="30"/>
  <c r="EL10" i="30"/>
  <c r="EL16" i="30" s="1"/>
  <c r="EL23" i="30" s="1"/>
  <c r="EL31" i="30" s="1"/>
  <c r="EL37" i="30" s="1"/>
  <c r="GI3" i="30"/>
  <c r="GI10" i="30" s="1"/>
  <c r="GI16" i="30" s="1"/>
  <c r="GI23" i="30" s="1"/>
  <c r="GI31" i="30" s="1"/>
  <c r="GI37" i="30" s="1"/>
  <c r="P21" i="70"/>
  <c r="P22" i="70" s="1"/>
  <c r="H7" i="71" s="1"/>
  <c r="DF27" i="30"/>
  <c r="H15" i="68"/>
  <c r="H11" i="75" s="1"/>
  <c r="I15" i="71"/>
  <c r="C4" i="71"/>
  <c r="C7" i="71"/>
  <c r="S9" i="70"/>
  <c r="BA9" i="70" s="1"/>
  <c r="BA3" i="70"/>
  <c r="BL3" i="70" s="1"/>
  <c r="T3" i="70"/>
  <c r="F31" i="64" l="1"/>
  <c r="F32" i="64" s="1"/>
  <c r="FQ29" i="30"/>
  <c r="CS45" i="74"/>
  <c r="CS74" i="74" s="1"/>
  <c r="Q74" i="74" s="1"/>
  <c r="J12" i="69" s="1"/>
  <c r="J14" i="69" s="1"/>
  <c r="FT27" i="30"/>
  <c r="FR14" i="30"/>
  <c r="FR29" i="30" s="1"/>
  <c r="FR72" i="30"/>
  <c r="DW12" i="30"/>
  <c r="DW14" i="30" s="1"/>
  <c r="FS12" i="30"/>
  <c r="CT25" i="74"/>
  <c r="DF14" i="30"/>
  <c r="HA19" i="30"/>
  <c r="BN19" i="30" s="1"/>
  <c r="CR19" i="30" s="1"/>
  <c r="FW12" i="74"/>
  <c r="DG12" i="30"/>
  <c r="CU19" i="74"/>
  <c r="CU17" i="74"/>
  <c r="CU16" i="74"/>
  <c r="DX11" i="30"/>
  <c r="CU6" i="74"/>
  <c r="CU89" i="74" s="1"/>
  <c r="CU5" i="74"/>
  <c r="BA19" i="30"/>
  <c r="GL19" i="30" s="1"/>
  <c r="BA25" i="30"/>
  <c r="DH25" i="30" s="1"/>
  <c r="FU25" i="30" s="1"/>
  <c r="BA26" i="30"/>
  <c r="DH26" i="30" s="1"/>
  <c r="BA36" i="74"/>
  <c r="BA24" i="30"/>
  <c r="DH24" i="30" s="1"/>
  <c r="FU24" i="30" s="1"/>
  <c r="BA39" i="74"/>
  <c r="BA41" i="74"/>
  <c r="BA42" i="74"/>
  <c r="D42" i="74" s="1"/>
  <c r="BA38" i="74"/>
  <c r="BA37" i="74"/>
  <c r="CV37" i="74" s="1"/>
  <c r="DJ37" i="74" s="1"/>
  <c r="BA40" i="74"/>
  <c r="BA34" i="74"/>
  <c r="CV34" i="74" s="1"/>
  <c r="DJ34" i="74" s="1"/>
  <c r="BA35" i="74"/>
  <c r="DF85" i="30"/>
  <c r="C42" i="82"/>
  <c r="C5" i="82"/>
  <c r="H37" i="83"/>
  <c r="CT87" i="74"/>
  <c r="CT90" i="74"/>
  <c r="I32" i="84"/>
  <c r="I32" i="83"/>
  <c r="J36" i="82"/>
  <c r="J36" i="84" s="1"/>
  <c r="J32" i="82"/>
  <c r="DI41" i="74"/>
  <c r="BA23" i="74"/>
  <c r="D23" i="74" s="1"/>
  <c r="BA7" i="74"/>
  <c r="D7" i="74" s="1"/>
  <c r="BA11" i="74"/>
  <c r="D11" i="74" s="1"/>
  <c r="BA10" i="74"/>
  <c r="D10" i="74" s="1"/>
  <c r="BA9" i="74"/>
  <c r="D9" i="74" s="1"/>
  <c r="BA19" i="74"/>
  <c r="DJ19" i="74" s="1"/>
  <c r="BA22" i="74"/>
  <c r="D22" i="74" s="1"/>
  <c r="BA8" i="74"/>
  <c r="D8" i="74" s="1"/>
  <c r="BA21" i="74"/>
  <c r="D21" i="74" s="1"/>
  <c r="BA20" i="74"/>
  <c r="D20" i="74" s="1"/>
  <c r="DI39" i="74"/>
  <c r="DH38" i="74"/>
  <c r="DH37" i="74"/>
  <c r="FW19" i="74"/>
  <c r="FW10" i="74"/>
  <c r="FW41" i="74"/>
  <c r="FW38" i="74"/>
  <c r="FW23" i="74"/>
  <c r="FW11" i="74"/>
  <c r="FW9" i="74"/>
  <c r="FW36" i="74"/>
  <c r="FW22" i="74"/>
  <c r="FW39" i="74"/>
  <c r="FW8" i="74"/>
  <c r="FW7" i="74"/>
  <c r="FW40" i="74"/>
  <c r="FW21" i="74"/>
  <c r="FW37" i="74"/>
  <c r="FW20" i="74"/>
  <c r="DG43" i="74"/>
  <c r="DG45" i="74" s="1"/>
  <c r="DG75" i="74" s="1"/>
  <c r="I37" i="82" s="1"/>
  <c r="I37" i="84" s="1"/>
  <c r="DH40" i="74"/>
  <c r="I26" i="82"/>
  <c r="I26" i="84" s="1"/>
  <c r="CT43" i="74"/>
  <c r="DH42" i="74"/>
  <c r="FW4" i="74"/>
  <c r="DU4" i="74"/>
  <c r="DU13" i="74" s="1"/>
  <c r="CT84" i="74"/>
  <c r="CU4" i="74"/>
  <c r="DF87" i="30"/>
  <c r="DW4" i="30"/>
  <c r="J36" i="73" s="1"/>
  <c r="DV8" i="30"/>
  <c r="DF90" i="30"/>
  <c r="DF8" i="30"/>
  <c r="DG90" i="30"/>
  <c r="R34" i="32"/>
  <c r="DE29" i="30"/>
  <c r="DE72" i="30" s="1"/>
  <c r="Q72" i="30" s="1"/>
  <c r="DH13" i="74"/>
  <c r="CT13" i="74"/>
  <c r="DX5" i="30"/>
  <c r="I13" i="68"/>
  <c r="I15" i="68" s="1"/>
  <c r="I11" i="75" s="1"/>
  <c r="I12" i="69"/>
  <c r="I14" i="69" s="1"/>
  <c r="P75" i="74"/>
  <c r="BA13" i="30"/>
  <c r="BA7" i="30"/>
  <c r="DY7" i="30" s="1"/>
  <c r="BA6" i="30"/>
  <c r="DY6" i="30" s="1"/>
  <c r="BA20" i="30"/>
  <c r="GL20" i="30" s="1"/>
  <c r="HA26" i="30"/>
  <c r="HA7" i="30"/>
  <c r="HA20" i="30"/>
  <c r="BN20" i="30" s="1"/>
  <c r="HA13" i="30"/>
  <c r="HA6" i="30"/>
  <c r="DG26" i="30"/>
  <c r="DG27" i="30" s="1"/>
  <c r="K29" i="95"/>
  <c r="K18" i="95"/>
  <c r="L3" i="95"/>
  <c r="K36" i="95"/>
  <c r="K10" i="95"/>
  <c r="K29" i="94"/>
  <c r="K36" i="94"/>
  <c r="K18" i="94"/>
  <c r="L3" i="94"/>
  <c r="K10" i="94"/>
  <c r="K18" i="101"/>
  <c r="K36" i="101"/>
  <c r="K29" i="101"/>
  <c r="K10" i="101"/>
  <c r="L3" i="101"/>
  <c r="L3" i="93"/>
  <c r="K18" i="93"/>
  <c r="K36" i="93"/>
  <c r="K29" i="93"/>
  <c r="K10" i="93"/>
  <c r="L3" i="100"/>
  <c r="K29" i="100"/>
  <c r="K18" i="100"/>
  <c r="K10" i="100"/>
  <c r="K36" i="100"/>
  <c r="L3" i="102"/>
  <c r="K18" i="102"/>
  <c r="K36" i="102"/>
  <c r="K10" i="102"/>
  <c r="K29" i="102"/>
  <c r="K18" i="97"/>
  <c r="L3" i="97"/>
  <c r="K10" i="97"/>
  <c r="K36" i="97"/>
  <c r="K29" i="97"/>
  <c r="L3" i="99"/>
  <c r="K10" i="99"/>
  <c r="K29" i="99"/>
  <c r="K36" i="99"/>
  <c r="K18" i="99"/>
  <c r="K10" i="103"/>
  <c r="L3" i="103"/>
  <c r="K36" i="103"/>
  <c r="K29" i="103"/>
  <c r="K18" i="103"/>
  <c r="K29" i="98"/>
  <c r="K10" i="98"/>
  <c r="L3" i="98"/>
  <c r="K36" i="98"/>
  <c r="K18" i="98"/>
  <c r="K36" i="96"/>
  <c r="L3" i="96"/>
  <c r="K18" i="96"/>
  <c r="K10" i="96"/>
  <c r="K29" i="96"/>
  <c r="I32" i="46"/>
  <c r="D11" i="66"/>
  <c r="BM5" i="70"/>
  <c r="BN5" i="70" s="1"/>
  <c r="J32" i="73"/>
  <c r="J32" i="76" s="1"/>
  <c r="J33" i="73"/>
  <c r="I33" i="76"/>
  <c r="I33" i="46"/>
  <c r="J15" i="71"/>
  <c r="AZ19" i="70"/>
  <c r="AZ21" i="70" s="1"/>
  <c r="BP3" i="30"/>
  <c r="CE3" i="30" s="1"/>
  <c r="DZ3" i="30" s="1"/>
  <c r="FV3" i="30" s="1"/>
  <c r="FV10" i="30" s="1"/>
  <c r="FV16" i="30" s="1"/>
  <c r="FV23" i="30" s="1"/>
  <c r="FV31" i="30" s="1"/>
  <c r="FV37" i="30" s="1"/>
  <c r="HC3" i="30"/>
  <c r="V3" i="30"/>
  <c r="BC3" i="30" s="1"/>
  <c r="N3" i="66"/>
  <c r="N10" i="66" s="1"/>
  <c r="N4" i="65"/>
  <c r="N11" i="65" s="1"/>
  <c r="N4" i="59"/>
  <c r="N11" i="59" s="1"/>
  <c r="U10" i="30"/>
  <c r="BB10" i="30" s="1"/>
  <c r="M4" i="90"/>
  <c r="M4" i="84"/>
  <c r="DG91" i="30"/>
  <c r="BL7" i="70"/>
  <c r="K11" i="71" s="1"/>
  <c r="BB6" i="70"/>
  <c r="BC6" i="70" s="1"/>
  <c r="BM6" i="70"/>
  <c r="BM4" i="70"/>
  <c r="BN4" i="70" s="1"/>
  <c r="K10" i="71"/>
  <c r="K16" i="68"/>
  <c r="K15" i="69" s="1"/>
  <c r="K17" i="59"/>
  <c r="K18" i="65"/>
  <c r="K21" i="83"/>
  <c r="K30" i="83"/>
  <c r="K30" i="88"/>
  <c r="K12" i="88"/>
  <c r="K21" i="88"/>
  <c r="K30" i="89"/>
  <c r="K21" i="89"/>
  <c r="K12" i="89"/>
  <c r="L4" i="83"/>
  <c r="L21" i="83" s="1"/>
  <c r="L4" i="91"/>
  <c r="L4" i="86"/>
  <c r="L4" i="77"/>
  <c r="L4" i="89"/>
  <c r="L4" i="87"/>
  <c r="L4" i="85"/>
  <c r="L4" i="78"/>
  <c r="L4" i="76"/>
  <c r="L4" i="90"/>
  <c r="L4" i="88"/>
  <c r="L4" i="79"/>
  <c r="L4" i="84"/>
  <c r="K30" i="91"/>
  <c r="K21" i="91"/>
  <c r="K12" i="91"/>
  <c r="K30" i="90"/>
  <c r="K21" i="90"/>
  <c r="K12" i="90"/>
  <c r="K30" i="78"/>
  <c r="K12" i="78"/>
  <c r="K21" i="78"/>
  <c r="K30" i="76"/>
  <c r="K12" i="76"/>
  <c r="K21" i="76"/>
  <c r="K12" i="84"/>
  <c r="K21" i="84"/>
  <c r="K30" i="84"/>
  <c r="K21" i="77"/>
  <c r="K12" i="77"/>
  <c r="K30" i="77"/>
  <c r="K30" i="85"/>
  <c r="K21" i="85"/>
  <c r="K12" i="85"/>
  <c r="K30" i="86"/>
  <c r="K21" i="86"/>
  <c r="K12" i="86"/>
  <c r="K21" i="79"/>
  <c r="K30" i="79"/>
  <c r="K12" i="79"/>
  <c r="K21" i="87"/>
  <c r="K12" i="87"/>
  <c r="K30" i="87"/>
  <c r="K21" i="46"/>
  <c r="DF71" i="30"/>
  <c r="FW24" i="74"/>
  <c r="S11" i="32"/>
  <c r="BA24" i="74"/>
  <c r="M3" i="69"/>
  <c r="M10" i="69" s="1"/>
  <c r="M4" i="65"/>
  <c r="M11" i="65" s="1"/>
  <c r="G38" i="76"/>
  <c r="G42" i="76" s="1"/>
  <c r="T10" i="30"/>
  <c r="BA10" i="30" s="1"/>
  <c r="M3" i="66"/>
  <c r="M10" i="66" s="1"/>
  <c r="M4" i="59"/>
  <c r="M11" i="59" s="1"/>
  <c r="L4" i="73"/>
  <c r="L30" i="73" s="1"/>
  <c r="M3" i="75"/>
  <c r="M10" i="75" s="1"/>
  <c r="L4" i="82"/>
  <c r="L21" i="82" s="1"/>
  <c r="R23" i="30"/>
  <c r="R31" i="30" s="1"/>
  <c r="BA3" i="30"/>
  <c r="BO3" i="30" s="1"/>
  <c r="CD3" i="30" s="1"/>
  <c r="DY3" i="30" s="1"/>
  <c r="FU3" i="30" s="1"/>
  <c r="FU10" i="30" s="1"/>
  <c r="FU16" i="30" s="1"/>
  <c r="FU23" i="30" s="1"/>
  <c r="FU31" i="30" s="1"/>
  <c r="FU37" i="30" s="1"/>
  <c r="K8" i="63"/>
  <c r="L4" i="46"/>
  <c r="L12" i="46" s="1"/>
  <c r="K12" i="46"/>
  <c r="BN3" i="30"/>
  <c r="CC3" i="30" s="1"/>
  <c r="DX3" i="30" s="1"/>
  <c r="FT3" i="30" s="1"/>
  <c r="FT10" i="30" s="1"/>
  <c r="FT16" i="30" s="1"/>
  <c r="FT23" i="30" s="1"/>
  <c r="FT31" i="30" s="1"/>
  <c r="FT37" i="30" s="1"/>
  <c r="K21" i="73"/>
  <c r="K12" i="73"/>
  <c r="AZ10" i="30"/>
  <c r="HA10" i="30" s="1"/>
  <c r="K30" i="82"/>
  <c r="K21" i="82"/>
  <c r="P72" i="30"/>
  <c r="G23" i="61"/>
  <c r="G23" i="94" s="1"/>
  <c r="G38" i="73"/>
  <c r="G42" i="73" s="1"/>
  <c r="G36" i="46"/>
  <c r="G38" i="46" s="1"/>
  <c r="G42" i="46" s="1"/>
  <c r="G26" i="46"/>
  <c r="H26" i="73"/>
  <c r="H26" i="76" s="1"/>
  <c r="C38" i="84"/>
  <c r="C42" i="84" s="1"/>
  <c r="G38" i="84"/>
  <c r="G42" i="84" s="1"/>
  <c r="G36" i="83"/>
  <c r="G38" i="83" s="1"/>
  <c r="G42" i="83" s="1"/>
  <c r="G38" i="82"/>
  <c r="C38" i="83"/>
  <c r="C42" i="83" s="1"/>
  <c r="G26" i="83"/>
  <c r="K19" i="65"/>
  <c r="FV13" i="74"/>
  <c r="FV25" i="74"/>
  <c r="GZ14" i="30"/>
  <c r="GZ21" i="30"/>
  <c r="FV31" i="74"/>
  <c r="FV43" i="74"/>
  <c r="GZ8" i="30"/>
  <c r="GZ27" i="30"/>
  <c r="HA5" i="30"/>
  <c r="FW6" i="74"/>
  <c r="FW17" i="74"/>
  <c r="J36" i="59"/>
  <c r="FW18" i="74"/>
  <c r="AZ8" i="30"/>
  <c r="AZ43" i="74"/>
  <c r="R18" i="70"/>
  <c r="R19" i="70" s="1"/>
  <c r="R20" i="70" s="1"/>
  <c r="R21" i="70" s="1"/>
  <c r="DV72" i="30"/>
  <c r="K26" i="68"/>
  <c r="FU45" i="74"/>
  <c r="AY45" i="74"/>
  <c r="AZ25" i="74"/>
  <c r="BA28" i="74"/>
  <c r="FW16" i="74"/>
  <c r="BA4" i="74"/>
  <c r="DJ4" i="74" s="1"/>
  <c r="R15" i="32"/>
  <c r="HA18" i="30"/>
  <c r="BN18" i="30" s="1"/>
  <c r="BA5" i="30"/>
  <c r="HA11" i="30"/>
  <c r="S12" i="32"/>
  <c r="FW28" i="74"/>
  <c r="HA12" i="30"/>
  <c r="S13" i="32"/>
  <c r="HA17" i="30"/>
  <c r="BN17" i="30" s="1"/>
  <c r="BA12" i="30"/>
  <c r="DH12" i="30" s="1"/>
  <c r="FU12" i="30" s="1"/>
  <c r="BA16" i="74"/>
  <c r="AZ25" i="64"/>
  <c r="AZ33" i="64" s="1"/>
  <c r="BA7" i="70"/>
  <c r="FW5" i="74"/>
  <c r="FW29" i="74"/>
  <c r="HA25" i="30"/>
  <c r="AZ13" i="74"/>
  <c r="AZ31" i="74"/>
  <c r="AZ14" i="30"/>
  <c r="L19" i="65" s="1"/>
  <c r="FW34" i="74"/>
  <c r="FW30" i="74"/>
  <c r="BA18" i="74"/>
  <c r="D18" i="74" s="1"/>
  <c r="BA4" i="30"/>
  <c r="DH4" i="30" s="1"/>
  <c r="BA18" i="30"/>
  <c r="GL18" i="30" s="1"/>
  <c r="FW35" i="74"/>
  <c r="FW42" i="74"/>
  <c r="BA5" i="74"/>
  <c r="DJ5" i="74" s="1"/>
  <c r="HA4" i="30"/>
  <c r="HA24" i="30"/>
  <c r="BA11" i="30"/>
  <c r="DH11" i="30" s="1"/>
  <c r="FU11" i="30" s="1"/>
  <c r="BB5" i="70"/>
  <c r="BC5" i="70" s="1"/>
  <c r="CV35" i="74"/>
  <c r="R16" i="32"/>
  <c r="FJ28" i="74"/>
  <c r="FJ31" i="74" s="1"/>
  <c r="CU34" i="74"/>
  <c r="AY29" i="30"/>
  <c r="BB4" i="70"/>
  <c r="L9" i="71" s="1"/>
  <c r="BB6" i="64"/>
  <c r="BC6" i="64" s="1"/>
  <c r="AZ21" i="30"/>
  <c r="L28" i="59" s="1"/>
  <c r="BA6" i="74"/>
  <c r="DJ6" i="74" s="1"/>
  <c r="BB4" i="64"/>
  <c r="BM4" i="64" s="1"/>
  <c r="R4" i="64" s="1"/>
  <c r="BA17" i="30"/>
  <c r="BA17" i="74"/>
  <c r="DJ17" i="74" s="1"/>
  <c r="BA30" i="74"/>
  <c r="FK30" i="74" s="1"/>
  <c r="FL30" i="74" s="1"/>
  <c r="AZ27" i="30"/>
  <c r="BB5" i="64"/>
  <c r="BM5" i="64" s="1"/>
  <c r="BN5" i="64" s="1"/>
  <c r="S10" i="32"/>
  <c r="BA8" i="64"/>
  <c r="BA29" i="74"/>
  <c r="FK29" i="74" s="1"/>
  <c r="FL29" i="74" s="1"/>
  <c r="GY16" i="30"/>
  <c r="DW27" i="30"/>
  <c r="DU29" i="30"/>
  <c r="DU73" i="30" s="1"/>
  <c r="H37" i="73" s="1"/>
  <c r="H37" i="76" s="1"/>
  <c r="DV27" i="30"/>
  <c r="EO25" i="30"/>
  <c r="EN25" i="30"/>
  <c r="DX25" i="30"/>
  <c r="L3" i="61"/>
  <c r="M3" i="61" s="1"/>
  <c r="K36" i="61"/>
  <c r="K18" i="61"/>
  <c r="K29" i="61"/>
  <c r="K10" i="61"/>
  <c r="H22" i="61"/>
  <c r="H22" i="94" s="1"/>
  <c r="I25" i="46"/>
  <c r="I22" i="61"/>
  <c r="I22" i="94" s="1"/>
  <c r="DX24" i="30"/>
  <c r="EN24" i="30"/>
  <c r="EM27" i="30"/>
  <c r="EM29" i="30" s="1"/>
  <c r="EM72" i="30"/>
  <c r="H25" i="46"/>
  <c r="DC31" i="30"/>
  <c r="CQ3" i="30"/>
  <c r="EM3" i="30" s="1"/>
  <c r="EM10" i="30" s="1"/>
  <c r="EM16" i="30" s="1"/>
  <c r="EM23" i="30" s="1"/>
  <c r="EM31" i="30" s="1"/>
  <c r="EM37" i="30" s="1"/>
  <c r="DE16" i="30"/>
  <c r="CP16" i="30" s="1"/>
  <c r="DV16" i="30"/>
  <c r="DU23" i="30"/>
  <c r="DU31" i="30" s="1"/>
  <c r="DD23" i="30"/>
  <c r="CO23" i="30" s="1"/>
  <c r="DW10" i="30"/>
  <c r="BL23" i="30"/>
  <c r="CA23" i="30" s="1"/>
  <c r="GY23" i="30"/>
  <c r="GZ16" i="30"/>
  <c r="BM16" i="30"/>
  <c r="CB16" i="30" s="1"/>
  <c r="M19" i="64"/>
  <c r="M21" i="64" s="1"/>
  <c r="M24" i="64" s="1"/>
  <c r="M25" i="64" s="1"/>
  <c r="M26" i="64" s="1"/>
  <c r="M29" i="64" s="1"/>
  <c r="M30" i="64" s="1"/>
  <c r="M31" i="64" s="1"/>
  <c r="M32" i="64" s="1"/>
  <c r="AZ16" i="30"/>
  <c r="S23" i="30"/>
  <c r="DC37" i="30"/>
  <c r="DT37" i="30"/>
  <c r="DC63" i="30"/>
  <c r="DT63" i="30"/>
  <c r="AX31" i="30"/>
  <c r="Q37" i="30"/>
  <c r="AW37" i="30"/>
  <c r="P63" i="30"/>
  <c r="AW63" i="30" s="1"/>
  <c r="P23" i="70"/>
  <c r="H4" i="71" s="1"/>
  <c r="H6" i="71" s="1"/>
  <c r="H8" i="71" s="1"/>
  <c r="H16" i="71" s="1"/>
  <c r="H18" i="71" s="1"/>
  <c r="K36" i="59"/>
  <c r="K13" i="66"/>
  <c r="GK21" i="30"/>
  <c r="Q21" i="70"/>
  <c r="H14" i="69"/>
  <c r="BL8" i="64"/>
  <c r="H11" i="66"/>
  <c r="BB3" i="70"/>
  <c r="BM3" i="70" s="1"/>
  <c r="T9" i="70"/>
  <c r="BB9" i="70" s="1"/>
  <c r="C6" i="71"/>
  <c r="Q75" i="74" l="1"/>
  <c r="J13" i="68"/>
  <c r="J15" i="68" s="1"/>
  <c r="J11" i="75" s="1"/>
  <c r="FU27" i="30"/>
  <c r="FS14" i="30"/>
  <c r="FS29" i="30" s="1"/>
  <c r="FS72" i="30"/>
  <c r="DX12" i="30"/>
  <c r="DX14" i="30" s="1"/>
  <c r="FT12" i="30"/>
  <c r="FU14" i="30"/>
  <c r="FU72" i="30"/>
  <c r="DF29" i="30"/>
  <c r="DF72" i="30" s="1"/>
  <c r="CU25" i="74"/>
  <c r="DG14" i="30"/>
  <c r="Q5" i="64"/>
  <c r="HB19" i="30"/>
  <c r="BO19" i="30" s="1"/>
  <c r="CS19" i="30" s="1"/>
  <c r="FX12" i="74"/>
  <c r="D19" i="74"/>
  <c r="CV19" i="74"/>
  <c r="CW19" i="74" s="1"/>
  <c r="C19" i="74" s="1"/>
  <c r="DK19" i="74"/>
  <c r="D17" i="74"/>
  <c r="CV17" i="74"/>
  <c r="CW17" i="74" s="1"/>
  <c r="C17" i="74" s="1"/>
  <c r="DK17" i="74"/>
  <c r="D16" i="74"/>
  <c r="CV16" i="74"/>
  <c r="DY11" i="30"/>
  <c r="D6" i="74"/>
  <c r="CV6" i="74"/>
  <c r="CW6" i="74" s="1"/>
  <c r="DK6" i="74"/>
  <c r="C6" i="74" s="1"/>
  <c r="D5" i="74"/>
  <c r="CV5" i="74"/>
  <c r="BB25" i="30"/>
  <c r="DI25" i="30" s="1"/>
  <c r="FV25" i="30" s="1"/>
  <c r="BB26" i="30"/>
  <c r="BB24" i="30"/>
  <c r="DI24" i="30" s="1"/>
  <c r="FV24" i="30" s="1"/>
  <c r="T13" i="32"/>
  <c r="BB19" i="30"/>
  <c r="GM19" i="30" s="1"/>
  <c r="D37" i="74"/>
  <c r="CW37" i="74"/>
  <c r="C37" i="74" s="1"/>
  <c r="G42" i="82"/>
  <c r="G5" i="82"/>
  <c r="K36" i="82"/>
  <c r="K32" i="82"/>
  <c r="J32" i="84"/>
  <c r="J32" i="83"/>
  <c r="CU87" i="74"/>
  <c r="CU90" i="74"/>
  <c r="CT45" i="74"/>
  <c r="CT74" i="74" s="1"/>
  <c r="R74" i="74" s="1"/>
  <c r="K13" i="68" s="1"/>
  <c r="DK37" i="74"/>
  <c r="FX41" i="74"/>
  <c r="FX38" i="74"/>
  <c r="FX23" i="74"/>
  <c r="FX10" i="74"/>
  <c r="FX36" i="74"/>
  <c r="FX22" i="74"/>
  <c r="FX39" i="74"/>
  <c r="FX8" i="74"/>
  <c r="FX7" i="74"/>
  <c r="FX9" i="74"/>
  <c r="FX21" i="74"/>
  <c r="FX19" i="74"/>
  <c r="FX40" i="74"/>
  <c r="FX37" i="74"/>
  <c r="FX20" i="74"/>
  <c r="FX11" i="74"/>
  <c r="CV41" i="74"/>
  <c r="D41" i="74"/>
  <c r="DH74" i="74"/>
  <c r="J26" i="82" s="1"/>
  <c r="J26" i="84" s="1"/>
  <c r="CV38" i="74"/>
  <c r="D38" i="74"/>
  <c r="CV36" i="74"/>
  <c r="D36" i="74"/>
  <c r="CV39" i="74"/>
  <c r="D39" i="74"/>
  <c r="CV40" i="74"/>
  <c r="D40" i="74"/>
  <c r="CW35" i="74"/>
  <c r="C35" i="74" s="1"/>
  <c r="DJ35" i="74"/>
  <c r="DK35" i="74" s="1"/>
  <c r="I37" i="83"/>
  <c r="DH43" i="74"/>
  <c r="DH45" i="74" s="1"/>
  <c r="DH75" i="74" s="1"/>
  <c r="J37" i="82" s="1"/>
  <c r="J37" i="84" s="1"/>
  <c r="M37" i="84" s="1"/>
  <c r="D24" i="74"/>
  <c r="CV24" i="74"/>
  <c r="DI25" i="74"/>
  <c r="DW72" i="30"/>
  <c r="J26" i="73" s="1"/>
  <c r="J26" i="76" s="1"/>
  <c r="DW8" i="30"/>
  <c r="DW29" i="30" s="1"/>
  <c r="DW73" i="30" s="1"/>
  <c r="J37" i="73" s="1"/>
  <c r="J37" i="76" s="1"/>
  <c r="DU74" i="74"/>
  <c r="J25" i="82" s="1"/>
  <c r="J25" i="84" s="1"/>
  <c r="CU13" i="74"/>
  <c r="DV4" i="74"/>
  <c r="DV74" i="74" s="1"/>
  <c r="K25" i="82" s="1"/>
  <c r="K25" i="84" s="1"/>
  <c r="CU84" i="74"/>
  <c r="S16" i="32"/>
  <c r="FX4" i="74"/>
  <c r="D4" i="74"/>
  <c r="CV4" i="74"/>
  <c r="DU45" i="74"/>
  <c r="DV29" i="30"/>
  <c r="DV73" i="30" s="1"/>
  <c r="I37" i="73" s="1"/>
  <c r="I37" i="76" s="1"/>
  <c r="DG85" i="30"/>
  <c r="DG88" i="30"/>
  <c r="DG87" i="30"/>
  <c r="DX4" i="30"/>
  <c r="K36" i="73" s="1"/>
  <c r="DY4" i="30"/>
  <c r="DI13" i="74"/>
  <c r="S34" i="32"/>
  <c r="E5" i="70"/>
  <c r="DG8" i="30"/>
  <c r="BB4" i="30"/>
  <c r="DI4" i="30" s="1"/>
  <c r="T11" i="32"/>
  <c r="T16" i="32" s="1"/>
  <c r="BB18" i="30"/>
  <c r="GM18" i="30" s="1"/>
  <c r="BB12" i="30"/>
  <c r="DI12" i="30" s="1"/>
  <c r="BB5" i="30"/>
  <c r="DZ5" i="30" s="1"/>
  <c r="T10" i="32"/>
  <c r="BB17" i="30"/>
  <c r="GM17" i="30" s="1"/>
  <c r="T12" i="32"/>
  <c r="BB11" i="30"/>
  <c r="DI11" i="30" s="1"/>
  <c r="FV11" i="30" s="1"/>
  <c r="DI3" i="30"/>
  <c r="CT3" i="30" s="1"/>
  <c r="EP3" i="30" s="1"/>
  <c r="HB7" i="30"/>
  <c r="HB13" i="30"/>
  <c r="HB6" i="30"/>
  <c r="HB20" i="30"/>
  <c r="BO20" i="30" s="1"/>
  <c r="HB26" i="30"/>
  <c r="BB20" i="30"/>
  <c r="GM20" i="30" s="1"/>
  <c r="BB7" i="30"/>
  <c r="DZ7" i="30" s="1"/>
  <c r="BB6" i="30"/>
  <c r="DZ6" i="30" s="1"/>
  <c r="BB13" i="30"/>
  <c r="L10" i="96"/>
  <c r="M3" i="96"/>
  <c r="L29" i="96"/>
  <c r="L18" i="96"/>
  <c r="L36" i="96"/>
  <c r="L36" i="98"/>
  <c r="L18" i="98"/>
  <c r="L29" i="98"/>
  <c r="L10" i="98"/>
  <c r="M3" i="98"/>
  <c r="L36" i="99"/>
  <c r="L29" i="99"/>
  <c r="L10" i="99"/>
  <c r="L18" i="99"/>
  <c r="M3" i="99"/>
  <c r="L29" i="97"/>
  <c r="L18" i="97"/>
  <c r="L10" i="97"/>
  <c r="M3" i="97"/>
  <c r="L36" i="97"/>
  <c r="L18" i="93"/>
  <c r="L36" i="93"/>
  <c r="L10" i="93"/>
  <c r="M3" i="93"/>
  <c r="L29" i="93"/>
  <c r="L29" i="101"/>
  <c r="L10" i="101"/>
  <c r="M3" i="101"/>
  <c r="L18" i="101"/>
  <c r="L36" i="101"/>
  <c r="M3" i="95"/>
  <c r="L10" i="95"/>
  <c r="L29" i="95"/>
  <c r="L36" i="95"/>
  <c r="L18" i="95"/>
  <c r="L36" i="103"/>
  <c r="L18" i="103"/>
  <c r="M3" i="103"/>
  <c r="L10" i="103"/>
  <c r="L29" i="103"/>
  <c r="L18" i="102"/>
  <c r="L10" i="102"/>
  <c r="L36" i="102"/>
  <c r="L29" i="102"/>
  <c r="M3" i="102"/>
  <c r="L10" i="100"/>
  <c r="L36" i="100"/>
  <c r="L29" i="100"/>
  <c r="L18" i="100"/>
  <c r="M3" i="100"/>
  <c r="L10" i="94"/>
  <c r="L18" i="94"/>
  <c r="M3" i="94"/>
  <c r="L29" i="94"/>
  <c r="L36" i="94"/>
  <c r="J32" i="46"/>
  <c r="K32" i="73"/>
  <c r="K32" i="46" s="1"/>
  <c r="K33" i="73"/>
  <c r="J33" i="76"/>
  <c r="J33" i="46"/>
  <c r="BP10" i="30"/>
  <c r="CE10" i="30" s="1"/>
  <c r="DI10" i="30" s="1"/>
  <c r="CT10" i="30" s="1"/>
  <c r="HC10" i="30"/>
  <c r="BQ3" i="30"/>
  <c r="CF3" i="30" s="1"/>
  <c r="EA3" i="30" s="1"/>
  <c r="FW3" i="30" s="1"/>
  <c r="FW10" i="30" s="1"/>
  <c r="FW16" i="30" s="1"/>
  <c r="FW23" i="30" s="1"/>
  <c r="FW31" i="30" s="1"/>
  <c r="FW37" i="30" s="1"/>
  <c r="HD3" i="30"/>
  <c r="ES25" i="30"/>
  <c r="M36" i="61"/>
  <c r="M10" i="61"/>
  <c r="M18" i="61"/>
  <c r="M29" i="61"/>
  <c r="N3" i="61"/>
  <c r="U16" i="30"/>
  <c r="BB16" i="30" s="1"/>
  <c r="O3" i="66"/>
  <c r="O10" i="66" s="1"/>
  <c r="O4" i="65"/>
  <c r="O11" i="65" s="1"/>
  <c r="O4" i="59"/>
  <c r="O11" i="59" s="1"/>
  <c r="W3" i="30"/>
  <c r="BD3" i="30" s="1"/>
  <c r="V10" i="30"/>
  <c r="E4" i="70"/>
  <c r="DH91" i="30"/>
  <c r="S18" i="70"/>
  <c r="S19" i="70" s="1"/>
  <c r="K15" i="71"/>
  <c r="D6" i="70"/>
  <c r="DY12" i="30"/>
  <c r="BM7" i="70"/>
  <c r="BN7" i="70" s="1"/>
  <c r="BN6" i="70"/>
  <c r="BO6" i="70" s="1"/>
  <c r="E6" i="70"/>
  <c r="J9" i="63"/>
  <c r="J17" i="63" s="1"/>
  <c r="L10" i="71"/>
  <c r="M10" i="71" s="1"/>
  <c r="I13" i="59"/>
  <c r="P77" i="30"/>
  <c r="J13" i="59"/>
  <c r="J16" i="59" s="1"/>
  <c r="J11" i="66" s="1"/>
  <c r="Q77" i="30"/>
  <c r="Q80" i="30" s="1"/>
  <c r="L12" i="83"/>
  <c r="H37" i="46"/>
  <c r="L16" i="68"/>
  <c r="L15" i="69" s="1"/>
  <c r="CU43" i="74"/>
  <c r="DI34" i="74"/>
  <c r="DK34" i="74" s="1"/>
  <c r="L17" i="59"/>
  <c r="L18" i="65"/>
  <c r="L30" i="83"/>
  <c r="L30" i="90"/>
  <c r="L21" i="90"/>
  <c r="L12" i="90"/>
  <c r="L30" i="87"/>
  <c r="L21" i="87"/>
  <c r="L12" i="87"/>
  <c r="L30" i="91"/>
  <c r="L21" i="91"/>
  <c r="L12" i="91"/>
  <c r="L12" i="84"/>
  <c r="L30" i="84"/>
  <c r="L21" i="84"/>
  <c r="L30" i="76"/>
  <c r="L12" i="76"/>
  <c r="L21" i="76"/>
  <c r="L30" i="89"/>
  <c r="L12" i="89"/>
  <c r="L21" i="89"/>
  <c r="L30" i="79"/>
  <c r="L21" i="79"/>
  <c r="L12" i="79"/>
  <c r="L30" i="78"/>
  <c r="L21" i="78"/>
  <c r="L12" i="78"/>
  <c r="L12" i="77"/>
  <c r="L21" i="77"/>
  <c r="L30" i="77"/>
  <c r="L21" i="88"/>
  <c r="L30" i="88"/>
  <c r="L12" i="88"/>
  <c r="L30" i="85"/>
  <c r="L12" i="85"/>
  <c r="L21" i="85"/>
  <c r="L30" i="86"/>
  <c r="L21" i="86"/>
  <c r="L12" i="86"/>
  <c r="DG71" i="30"/>
  <c r="T16" i="30"/>
  <c r="T23" i="30" s="1"/>
  <c r="FX24" i="74"/>
  <c r="L30" i="46"/>
  <c r="L12" i="73"/>
  <c r="DG3" i="30"/>
  <c r="CR3" i="30" s="1"/>
  <c r="EN3" i="30" s="1"/>
  <c r="GK3" i="30" s="1"/>
  <c r="GK10" i="30" s="1"/>
  <c r="GK16" i="30" s="1"/>
  <c r="GK23" i="30" s="1"/>
  <c r="GK31" i="30" s="1"/>
  <c r="GK37" i="30" s="1"/>
  <c r="H26" i="46"/>
  <c r="L21" i="73"/>
  <c r="HB3" i="30"/>
  <c r="L30" i="82"/>
  <c r="L12" i="82"/>
  <c r="L21" i="46"/>
  <c r="AY23" i="30"/>
  <c r="BM23" i="30" s="1"/>
  <c r="CB23" i="30" s="1"/>
  <c r="BN10" i="30"/>
  <c r="CC10" i="30" s="1"/>
  <c r="DX10" i="30" s="1"/>
  <c r="J13" i="65"/>
  <c r="J17" i="65" s="1"/>
  <c r="I13" i="65"/>
  <c r="R72" i="30"/>
  <c r="BA19" i="70"/>
  <c r="BA21" i="70" s="1"/>
  <c r="H23" i="61"/>
  <c r="H23" i="94" s="1"/>
  <c r="J36" i="76"/>
  <c r="H26" i="83"/>
  <c r="H36" i="76"/>
  <c r="I26" i="73"/>
  <c r="I26" i="76" s="1"/>
  <c r="I36" i="76"/>
  <c r="L18" i="59"/>
  <c r="L36" i="59" s="1"/>
  <c r="DY25" i="30"/>
  <c r="EC25" i="30" s="1"/>
  <c r="FV45" i="74"/>
  <c r="R5" i="64"/>
  <c r="L26" i="68"/>
  <c r="HA27" i="30"/>
  <c r="S15" i="32"/>
  <c r="FX5" i="74"/>
  <c r="FX6" i="74"/>
  <c r="Q4" i="64"/>
  <c r="BC4" i="64"/>
  <c r="HB18" i="30"/>
  <c r="BO18" i="30" s="1"/>
  <c r="FX28" i="74"/>
  <c r="HA14" i="30"/>
  <c r="BB8" i="64"/>
  <c r="BC8" i="64" s="1"/>
  <c r="AZ29" i="30"/>
  <c r="HB12" i="30"/>
  <c r="FX34" i="74"/>
  <c r="HB17" i="30"/>
  <c r="BO17" i="30" s="1"/>
  <c r="GL17" i="30"/>
  <c r="FX35" i="74"/>
  <c r="HB4" i="30"/>
  <c r="HB24" i="30"/>
  <c r="AZ45" i="74"/>
  <c r="HA8" i="30"/>
  <c r="BA27" i="30"/>
  <c r="FW13" i="74"/>
  <c r="HA21" i="30"/>
  <c r="FK28" i="74"/>
  <c r="FL28" i="74" s="1"/>
  <c r="D35" i="74"/>
  <c r="FW43" i="74"/>
  <c r="D34" i="74"/>
  <c r="FW25" i="74"/>
  <c r="FW31" i="74"/>
  <c r="BC5" i="64"/>
  <c r="BO5" i="64" s="1"/>
  <c r="Q6" i="64"/>
  <c r="BA31" i="74"/>
  <c r="BB31" i="74" s="1"/>
  <c r="CW34" i="74"/>
  <c r="C34" i="74" s="1"/>
  <c r="BM6" i="64"/>
  <c r="BN6" i="64" s="1"/>
  <c r="BO6" i="64" s="1"/>
  <c r="D4" i="70"/>
  <c r="CV42" i="74"/>
  <c r="FX30" i="74"/>
  <c r="FX16" i="74"/>
  <c r="BA8" i="30"/>
  <c r="BB7" i="70"/>
  <c r="BC7" i="70" s="1"/>
  <c r="FX42" i="74"/>
  <c r="HB5" i="30"/>
  <c r="HB25" i="30"/>
  <c r="D5" i="70"/>
  <c r="FX17" i="74"/>
  <c r="FX29" i="74"/>
  <c r="HB11" i="30"/>
  <c r="N19" i="64"/>
  <c r="N21" i="64" s="1"/>
  <c r="N24" i="64" s="1"/>
  <c r="N25" i="64" s="1"/>
  <c r="N26" i="64" s="1"/>
  <c r="FX18" i="74"/>
  <c r="BA21" i="30"/>
  <c r="BA14" i="30"/>
  <c r="BC4" i="70"/>
  <c r="BO4" i="70" s="1"/>
  <c r="BA43" i="74"/>
  <c r="BA13" i="74"/>
  <c r="BA25" i="74"/>
  <c r="BB25" i="74" s="1"/>
  <c r="DX27" i="30"/>
  <c r="L29" i="61"/>
  <c r="L10" i="61"/>
  <c r="L36" i="61"/>
  <c r="L18" i="61"/>
  <c r="FJ45" i="74"/>
  <c r="M9" i="71"/>
  <c r="GJ3" i="30"/>
  <c r="GJ10" i="30" s="1"/>
  <c r="GJ16" i="30" s="1"/>
  <c r="GJ23" i="30" s="1"/>
  <c r="GJ31" i="30" s="1"/>
  <c r="GJ37" i="30" s="1"/>
  <c r="BO5" i="70"/>
  <c r="DY24" i="30"/>
  <c r="EO24" i="30"/>
  <c r="ES24" i="30" s="1"/>
  <c r="J25" i="73"/>
  <c r="J25" i="76" s="1"/>
  <c r="EN27" i="30"/>
  <c r="EN29" i="30" s="1"/>
  <c r="EN72" i="30"/>
  <c r="DH3" i="30"/>
  <c r="CS3" i="30" s="1"/>
  <c r="EO3" i="30" s="1"/>
  <c r="DD31" i="30"/>
  <c r="DE23" i="30"/>
  <c r="DE31" i="30" s="1"/>
  <c r="DV23" i="30"/>
  <c r="DV31" i="30" s="1"/>
  <c r="DF16" i="30"/>
  <c r="CQ16" i="30" s="1"/>
  <c r="DW16" i="30"/>
  <c r="BN16" i="30"/>
  <c r="CC16" i="30" s="1"/>
  <c r="HA16" i="30"/>
  <c r="BO10" i="30"/>
  <c r="CD10" i="30" s="1"/>
  <c r="HB10" i="30"/>
  <c r="AX37" i="30"/>
  <c r="Q63" i="30"/>
  <c r="AX63" i="30" s="1"/>
  <c r="S31" i="30"/>
  <c r="AZ23" i="30"/>
  <c r="DU63" i="30"/>
  <c r="DD63" i="30"/>
  <c r="DU37" i="30"/>
  <c r="DD37" i="30"/>
  <c r="R37" i="30"/>
  <c r="AY31" i="30"/>
  <c r="R22" i="70"/>
  <c r="J7" i="71" s="1"/>
  <c r="BN4" i="64"/>
  <c r="Q22" i="70"/>
  <c r="Q23" i="70" s="1"/>
  <c r="BA25" i="64"/>
  <c r="C16" i="69"/>
  <c r="GK29" i="30"/>
  <c r="C8" i="71"/>
  <c r="FV27" i="30" l="1"/>
  <c r="DZ12" i="30"/>
  <c r="FV12" i="30"/>
  <c r="FV14" i="30" s="1"/>
  <c r="FT14" i="30"/>
  <c r="FT29" i="30" s="1"/>
  <c r="FT72" i="30"/>
  <c r="FU29" i="30"/>
  <c r="D13" i="74"/>
  <c r="DG29" i="30"/>
  <c r="DG72" i="30" s="1"/>
  <c r="S72" i="30" s="1"/>
  <c r="S4" i="64"/>
  <c r="T4" i="64" s="1"/>
  <c r="D25" i="74"/>
  <c r="CW16" i="74"/>
  <c r="C16" i="74" s="1"/>
  <c r="DI14" i="30"/>
  <c r="DZ11" i="30"/>
  <c r="BC25" i="30"/>
  <c r="DJ25" i="30" s="1"/>
  <c r="FW25" i="30" s="1"/>
  <c r="BC26" i="30"/>
  <c r="DJ26" i="30" s="1"/>
  <c r="BC24" i="30"/>
  <c r="DJ24" i="30" s="1"/>
  <c r="DH85" i="30"/>
  <c r="U10" i="32"/>
  <c r="BC19" i="30"/>
  <c r="GN19" i="30" s="1"/>
  <c r="T15" i="32"/>
  <c r="HC19" i="30"/>
  <c r="BP19" i="30" s="1"/>
  <c r="CT19" i="30" s="1"/>
  <c r="L36" i="82"/>
  <c r="L36" i="84" s="1"/>
  <c r="L32" i="82"/>
  <c r="CV87" i="74"/>
  <c r="CV90" i="74"/>
  <c r="CU45" i="74"/>
  <c r="CU74" i="74" s="1"/>
  <c r="S74" i="74" s="1"/>
  <c r="L13" i="68" s="1"/>
  <c r="L15" i="68" s="1"/>
  <c r="L11" i="75" s="1"/>
  <c r="K32" i="84"/>
  <c r="K32" i="83"/>
  <c r="K12" i="69"/>
  <c r="R75" i="74"/>
  <c r="DJ39" i="74"/>
  <c r="DK39" i="74" s="1"/>
  <c r="CW39" i="74"/>
  <c r="C39" i="74" s="1"/>
  <c r="DJ41" i="74"/>
  <c r="DK41" i="74" s="1"/>
  <c r="CW41" i="74"/>
  <c r="C41" i="74" s="1"/>
  <c r="DJ40" i="74"/>
  <c r="DK40" i="74" s="1"/>
  <c r="CW40" i="74"/>
  <c r="C40" i="74" s="1"/>
  <c r="DJ36" i="74"/>
  <c r="DK36" i="74" s="1"/>
  <c r="CW36" i="74"/>
  <c r="C36" i="74" s="1"/>
  <c r="DJ38" i="74"/>
  <c r="DK38" i="74" s="1"/>
  <c r="CW38" i="74"/>
  <c r="C38" i="74" s="1"/>
  <c r="I37" i="46"/>
  <c r="CW42" i="74"/>
  <c r="C42" i="74" s="1"/>
  <c r="DJ42" i="74"/>
  <c r="CV25" i="74"/>
  <c r="CW25" i="74" s="1"/>
  <c r="CW24" i="74"/>
  <c r="C24" i="74" s="1"/>
  <c r="J25" i="83"/>
  <c r="DV13" i="74"/>
  <c r="DV45" i="74" s="1"/>
  <c r="DW4" i="74"/>
  <c r="DW13" i="74" s="1"/>
  <c r="DW45" i="74" s="1"/>
  <c r="CV84" i="74"/>
  <c r="DK4" i="74"/>
  <c r="C4" i="74" s="1"/>
  <c r="CW4" i="74"/>
  <c r="DJ13" i="74"/>
  <c r="HC6" i="30"/>
  <c r="DH87" i="30"/>
  <c r="DH88" i="30"/>
  <c r="DX8" i="30"/>
  <c r="DX29" i="30" s="1"/>
  <c r="DX73" i="30" s="1"/>
  <c r="K37" i="73" s="1"/>
  <c r="K37" i="76" s="1"/>
  <c r="DX72" i="30"/>
  <c r="K26" i="73" s="1"/>
  <c r="K26" i="76" s="1"/>
  <c r="HC5" i="30"/>
  <c r="HC25" i="30"/>
  <c r="BC6" i="30"/>
  <c r="EA6" i="30" s="1"/>
  <c r="CV13" i="74"/>
  <c r="CW13" i="74" s="1"/>
  <c r="U34" i="32"/>
  <c r="T34" i="32"/>
  <c r="FF3" i="30"/>
  <c r="FF10" i="30" s="1"/>
  <c r="FF16" i="30" s="1"/>
  <c r="FF23" i="30" s="1"/>
  <c r="FF31" i="30" s="1"/>
  <c r="FF37" i="30" s="1"/>
  <c r="J37" i="83"/>
  <c r="M37" i="83" s="1"/>
  <c r="BC17" i="30"/>
  <c r="GN17" i="30" s="1"/>
  <c r="BC5" i="30"/>
  <c r="EA5" i="30" s="1"/>
  <c r="HC24" i="30"/>
  <c r="HC4" i="30"/>
  <c r="HC20" i="30"/>
  <c r="BP20" i="30" s="1"/>
  <c r="HC11" i="30"/>
  <c r="HC18" i="30"/>
  <c r="BP18" i="30" s="1"/>
  <c r="HC13" i="30"/>
  <c r="HC12" i="30"/>
  <c r="HC17" i="30"/>
  <c r="BP17" i="30" s="1"/>
  <c r="HC7" i="30"/>
  <c r="BB27" i="30"/>
  <c r="CW5" i="74"/>
  <c r="DK5" i="74"/>
  <c r="C5" i="74" s="1"/>
  <c r="U12" i="32"/>
  <c r="BC18" i="30"/>
  <c r="GN18" i="30" s="1"/>
  <c r="BC13" i="30"/>
  <c r="BC11" i="30"/>
  <c r="DJ11" i="30" s="1"/>
  <c r="FW11" i="30" s="1"/>
  <c r="BC7" i="30"/>
  <c r="EA7" i="30" s="1"/>
  <c r="BC4" i="30"/>
  <c r="DJ4" i="30" s="1"/>
  <c r="BC20" i="30"/>
  <c r="GN20" i="30" s="1"/>
  <c r="U11" i="32"/>
  <c r="U16" i="32" s="1"/>
  <c r="BC12" i="30"/>
  <c r="DJ12" i="30" s="1"/>
  <c r="U13" i="32"/>
  <c r="BB14" i="30"/>
  <c r="N19" i="65" s="1"/>
  <c r="HC26" i="30"/>
  <c r="DH90" i="30"/>
  <c r="BB8" i="30"/>
  <c r="BB21" i="30"/>
  <c r="N28" i="59" s="1"/>
  <c r="GM21" i="30"/>
  <c r="GM29" i="30" s="1"/>
  <c r="DI26" i="30"/>
  <c r="DI27" i="30" s="1"/>
  <c r="M29" i="101"/>
  <c r="M18" i="101"/>
  <c r="N3" i="101"/>
  <c r="M36" i="101"/>
  <c r="M10" i="101"/>
  <c r="N3" i="93"/>
  <c r="M29" i="93"/>
  <c r="M10" i="93"/>
  <c r="M36" i="93"/>
  <c r="M18" i="93"/>
  <c r="M36" i="95"/>
  <c r="M10" i="95"/>
  <c r="M29" i="95"/>
  <c r="M18" i="95"/>
  <c r="N3" i="95"/>
  <c r="M29" i="97"/>
  <c r="M18" i="97"/>
  <c r="N3" i="97"/>
  <c r="M36" i="97"/>
  <c r="M10" i="97"/>
  <c r="M36" i="99"/>
  <c r="M10" i="99"/>
  <c r="M29" i="99"/>
  <c r="M18" i="99"/>
  <c r="N3" i="99"/>
  <c r="N3" i="98"/>
  <c r="M36" i="98"/>
  <c r="M18" i="98"/>
  <c r="M29" i="98"/>
  <c r="M10" i="98"/>
  <c r="M10" i="100"/>
  <c r="M29" i="100"/>
  <c r="M18" i="100"/>
  <c r="N3" i="100"/>
  <c r="M36" i="100"/>
  <c r="M36" i="103"/>
  <c r="M10" i="103"/>
  <c r="M29" i="103"/>
  <c r="M18" i="103"/>
  <c r="N3" i="103"/>
  <c r="M10" i="96"/>
  <c r="M29" i="96"/>
  <c r="M18" i="96"/>
  <c r="N3" i="96"/>
  <c r="M36" i="96"/>
  <c r="DZ10" i="30"/>
  <c r="M10" i="94"/>
  <c r="M36" i="94"/>
  <c r="M29" i="94"/>
  <c r="M18" i="94"/>
  <c r="N3" i="94"/>
  <c r="N3" i="102"/>
  <c r="M18" i="102"/>
  <c r="M36" i="102"/>
  <c r="M29" i="102"/>
  <c r="M10" i="102"/>
  <c r="K32" i="76"/>
  <c r="P80" i="30"/>
  <c r="I17" i="65"/>
  <c r="I16" i="59"/>
  <c r="K33" i="76"/>
  <c r="K33" i="46"/>
  <c r="DJ3" i="30"/>
  <c r="CU3" i="30" s="1"/>
  <c r="EQ3" i="30" s="1"/>
  <c r="DZ24" i="30"/>
  <c r="DZ27" i="30" s="1"/>
  <c r="BR3" i="30"/>
  <c r="CG3" i="30" s="1"/>
  <c r="EB3" i="30" s="1"/>
  <c r="FX3" i="30" s="1"/>
  <c r="FX10" i="30" s="1"/>
  <c r="FX16" i="30" s="1"/>
  <c r="FX23" i="30" s="1"/>
  <c r="FX31" i="30" s="1"/>
  <c r="FX37" i="30" s="1"/>
  <c r="HE3" i="30"/>
  <c r="BP16" i="30"/>
  <c r="CE16" i="30" s="1"/>
  <c r="DI16" i="30" s="1"/>
  <c r="CT16" i="30" s="1"/>
  <c r="HC16" i="30"/>
  <c r="EP10" i="30"/>
  <c r="EP16" i="30" s="1"/>
  <c r="EP23" i="30" s="1"/>
  <c r="EP31" i="30" s="1"/>
  <c r="EP37" i="30" s="1"/>
  <c r="GM3" i="30"/>
  <c r="GM10" i="30" s="1"/>
  <c r="GM16" i="30" s="1"/>
  <c r="GM23" i="30" s="1"/>
  <c r="GM31" i="30" s="1"/>
  <c r="GM37" i="30" s="1"/>
  <c r="DH8" i="30"/>
  <c r="V16" i="30"/>
  <c r="BC10" i="30"/>
  <c r="W10" i="30"/>
  <c r="P4" i="65"/>
  <c r="P11" i="65" s="1"/>
  <c r="P4" i="59"/>
  <c r="P11" i="59" s="1"/>
  <c r="P3" i="66"/>
  <c r="P10" i="66" s="1"/>
  <c r="U23" i="30"/>
  <c r="BB23" i="30" s="1"/>
  <c r="O3" i="61"/>
  <c r="N36" i="61"/>
  <c r="N10" i="61"/>
  <c r="N18" i="61"/>
  <c r="N29" i="61"/>
  <c r="F4" i="70"/>
  <c r="G4" i="70" s="1"/>
  <c r="L32" i="73"/>
  <c r="L11" i="71"/>
  <c r="M11" i="71" s="1"/>
  <c r="F6" i="70"/>
  <c r="G6" i="70" s="1"/>
  <c r="E7" i="70"/>
  <c r="DH14" i="30"/>
  <c r="DY5" i="30"/>
  <c r="L36" i="73" s="1"/>
  <c r="J37" i="46"/>
  <c r="M37" i="76"/>
  <c r="K13" i="59"/>
  <c r="K16" i="59" s="1"/>
  <c r="R77" i="30"/>
  <c r="R80" i="30" s="1"/>
  <c r="BB43" i="74"/>
  <c r="M16" i="68"/>
  <c r="M15" i="69" s="1"/>
  <c r="C15" i="69" s="1"/>
  <c r="DI43" i="74"/>
  <c r="DI45" i="74" s="1"/>
  <c r="DI75" i="74" s="1"/>
  <c r="DI74" i="74"/>
  <c r="M17" i="59"/>
  <c r="M18" i="65"/>
  <c r="DH71" i="30"/>
  <c r="BA16" i="30"/>
  <c r="HB16" i="30" s="1"/>
  <c r="FD3" i="30"/>
  <c r="FD10" i="30" s="1"/>
  <c r="FD16" i="30" s="1"/>
  <c r="FD23" i="30" s="1"/>
  <c r="FD31" i="30" s="1"/>
  <c r="FD37" i="30" s="1"/>
  <c r="EN10" i="30"/>
  <c r="EN16" i="30" s="1"/>
  <c r="EN23" i="30" s="1"/>
  <c r="EN31" i="30" s="1"/>
  <c r="EN37" i="30" s="1"/>
  <c r="I38" i="76"/>
  <c r="I42" i="76" s="1"/>
  <c r="J38" i="76"/>
  <c r="J42" i="76" s="1"/>
  <c r="GZ23" i="30"/>
  <c r="DG10" i="30"/>
  <c r="CR10" i="30" s="1"/>
  <c r="K13" i="65"/>
  <c r="K17" i="65" s="1"/>
  <c r="H36" i="46"/>
  <c r="H38" i="46" s="1"/>
  <c r="H42" i="46" s="1"/>
  <c r="L13" i="66"/>
  <c r="J38" i="73"/>
  <c r="J42" i="73" s="1"/>
  <c r="J36" i="46"/>
  <c r="J23" i="61"/>
  <c r="J23" i="94" s="1"/>
  <c r="J26" i="46"/>
  <c r="I38" i="82"/>
  <c r="I38" i="84"/>
  <c r="I42" i="84" s="1"/>
  <c r="I36" i="83"/>
  <c r="I38" i="83" s="1"/>
  <c r="I42" i="83" s="1"/>
  <c r="I26" i="83"/>
  <c r="K25" i="83"/>
  <c r="I38" i="73"/>
  <c r="I42" i="73" s="1"/>
  <c r="J26" i="83"/>
  <c r="J36" i="83"/>
  <c r="J38" i="84"/>
  <c r="J42" i="84" s="1"/>
  <c r="J38" i="82"/>
  <c r="K36" i="76"/>
  <c r="I23" i="61"/>
  <c r="I23" i="94" s="1"/>
  <c r="I36" i="46"/>
  <c r="H38" i="73"/>
  <c r="H42" i="73" s="1"/>
  <c r="I26" i="46"/>
  <c r="H38" i="82"/>
  <c r="H36" i="83"/>
  <c r="GL21" i="30"/>
  <c r="GL29" i="30" s="1"/>
  <c r="S5" i="64"/>
  <c r="T5" i="64" s="1"/>
  <c r="BO4" i="64"/>
  <c r="D43" i="74"/>
  <c r="BB13" i="74"/>
  <c r="Q8" i="64"/>
  <c r="D31" i="74"/>
  <c r="D7" i="70"/>
  <c r="DH27" i="30"/>
  <c r="FK31" i="74"/>
  <c r="FK45" i="74" s="1"/>
  <c r="HB21" i="30"/>
  <c r="CV43" i="74"/>
  <c r="HB14" i="30"/>
  <c r="FW45" i="74"/>
  <c r="FX31" i="74"/>
  <c r="R6" i="64"/>
  <c r="S6" i="64" s="1"/>
  <c r="T6" i="64" s="1"/>
  <c r="FX13" i="74"/>
  <c r="FX43" i="74"/>
  <c r="BM8" i="64"/>
  <c r="BN8" i="64" s="1"/>
  <c r="BO8" i="64" s="1"/>
  <c r="HB8" i="30"/>
  <c r="M19" i="65"/>
  <c r="HB27" i="30"/>
  <c r="BA29" i="30"/>
  <c r="M28" i="59"/>
  <c r="T18" i="70"/>
  <c r="T19" i="70" s="1"/>
  <c r="T20" i="70" s="1"/>
  <c r="M26" i="68"/>
  <c r="FX25" i="74"/>
  <c r="F5" i="70"/>
  <c r="G5" i="70" s="1"/>
  <c r="BA45" i="74"/>
  <c r="BB45" i="74" s="1"/>
  <c r="K25" i="70"/>
  <c r="BB19" i="70"/>
  <c r="BB21" i="70" s="1"/>
  <c r="BC21" i="70" s="1"/>
  <c r="M18" i="59"/>
  <c r="J22" i="61"/>
  <c r="J22" i="94" s="1"/>
  <c r="FE3" i="30"/>
  <c r="FE10" i="30" s="1"/>
  <c r="FE16" i="30" s="1"/>
  <c r="FE23" i="30" s="1"/>
  <c r="FE31" i="30" s="1"/>
  <c r="FE37" i="30" s="1"/>
  <c r="K25" i="73"/>
  <c r="K25" i="76" s="1"/>
  <c r="J25" i="46"/>
  <c r="EO72" i="30"/>
  <c r="EO27" i="30"/>
  <c r="EO29" i="30" s="1"/>
  <c r="CP23" i="30"/>
  <c r="DH10" i="30"/>
  <c r="CS10" i="30" s="1"/>
  <c r="DY10" i="30"/>
  <c r="DG16" i="30"/>
  <c r="CR16" i="30" s="1"/>
  <c r="DX16" i="30"/>
  <c r="DW23" i="30"/>
  <c r="DW31" i="30" s="1"/>
  <c r="DF23" i="30"/>
  <c r="CQ23" i="30" s="1"/>
  <c r="BN23" i="30"/>
  <c r="CC23" i="30" s="1"/>
  <c r="HA23" i="30"/>
  <c r="AY37" i="30"/>
  <c r="R63" i="30"/>
  <c r="AY63" i="30" s="1"/>
  <c r="BA23" i="30"/>
  <c r="T31" i="30"/>
  <c r="DE63" i="30"/>
  <c r="DV63" i="30"/>
  <c r="S37" i="30"/>
  <c r="AZ31" i="30"/>
  <c r="GL3" i="30"/>
  <c r="GL10" i="30" s="1"/>
  <c r="GL16" i="30" s="1"/>
  <c r="GL23" i="30" s="1"/>
  <c r="GL31" i="30" s="1"/>
  <c r="GL37" i="30" s="1"/>
  <c r="EO10" i="30"/>
  <c r="EO16" i="30" s="1"/>
  <c r="EO23" i="30" s="1"/>
  <c r="EO31" i="30" s="1"/>
  <c r="EO37" i="30" s="1"/>
  <c r="DE37" i="30"/>
  <c r="DV37" i="30"/>
  <c r="BO7" i="70"/>
  <c r="I4" i="71"/>
  <c r="BA33" i="64"/>
  <c r="I7" i="71"/>
  <c r="R23" i="70"/>
  <c r="J4" i="71" s="1"/>
  <c r="J6" i="71" s="1"/>
  <c r="J8" i="71" s="1"/>
  <c r="J16" i="71" s="1"/>
  <c r="J18" i="71" s="1"/>
  <c r="N29" i="64"/>
  <c r="N30" i="64" s="1"/>
  <c r="N31" i="64" s="1"/>
  <c r="N32" i="64" s="1"/>
  <c r="S20" i="70"/>
  <c r="S21" i="70" s="1"/>
  <c r="C17" i="68"/>
  <c r="K15" i="68"/>
  <c r="K11" i="75" s="1"/>
  <c r="C16" i="71"/>
  <c r="FV29" i="30" l="1"/>
  <c r="FV72" i="30"/>
  <c r="M21" i="61" s="1"/>
  <c r="M21" i="94" s="1"/>
  <c r="DZ14" i="30"/>
  <c r="EA24" i="30"/>
  <c r="FW24" i="30"/>
  <c r="FW27" i="30" s="1"/>
  <c r="EA12" i="30"/>
  <c r="FW12" i="30"/>
  <c r="FW14" i="30" s="1"/>
  <c r="DJ14" i="30"/>
  <c r="EA11" i="30"/>
  <c r="HD26" i="30"/>
  <c r="BD26" i="30"/>
  <c r="DK26" i="30" s="1"/>
  <c r="DL26" i="30" s="1"/>
  <c r="C26" i="30" s="1"/>
  <c r="BD25" i="30"/>
  <c r="D25" i="30" s="1"/>
  <c r="BD24" i="30"/>
  <c r="D24" i="30" s="1"/>
  <c r="BD13" i="30"/>
  <c r="D13" i="30" s="1"/>
  <c r="BD19" i="30"/>
  <c r="U15" i="32"/>
  <c r="HD19" i="30"/>
  <c r="BQ19" i="30" s="1"/>
  <c r="CU19" i="30" s="1"/>
  <c r="M37" i="46"/>
  <c r="I38" i="46"/>
  <c r="I42" i="46" s="1"/>
  <c r="I42" i="82"/>
  <c r="I5" i="82"/>
  <c r="H42" i="82"/>
  <c r="H5" i="82"/>
  <c r="J42" i="82"/>
  <c r="J5" i="82"/>
  <c r="S75" i="74"/>
  <c r="L12" i="69"/>
  <c r="L14" i="69" s="1"/>
  <c r="L32" i="84"/>
  <c r="N32" i="84" s="1"/>
  <c r="L32" i="83"/>
  <c r="N32" i="83" s="1"/>
  <c r="M32" i="82"/>
  <c r="C43" i="74"/>
  <c r="DJ74" i="74"/>
  <c r="L26" i="82" s="1"/>
  <c r="L26" i="84" s="1"/>
  <c r="CW43" i="74"/>
  <c r="CW45" i="74" s="1"/>
  <c r="K26" i="82"/>
  <c r="K26" i="84" s="1"/>
  <c r="C26" i="68"/>
  <c r="DJ43" i="74"/>
  <c r="DK42" i="74"/>
  <c r="DK43" i="74" s="1"/>
  <c r="DJ25" i="74"/>
  <c r="DK25" i="74" s="1"/>
  <c r="DK24" i="74"/>
  <c r="C25" i="74" s="1"/>
  <c r="DK13" i="74"/>
  <c r="C13" i="74"/>
  <c r="DW74" i="74"/>
  <c r="L25" i="82" s="1"/>
  <c r="L25" i="84" s="1"/>
  <c r="N25" i="84" s="1"/>
  <c r="DX4" i="74"/>
  <c r="DX74" i="74" s="1"/>
  <c r="DX13" i="74"/>
  <c r="DX45" i="74" s="1"/>
  <c r="BD17" i="30"/>
  <c r="GO17" i="30" s="1"/>
  <c r="DJ88" i="30"/>
  <c r="DJ91" i="30"/>
  <c r="DJ85" i="30"/>
  <c r="DJ87" i="30"/>
  <c r="CV45" i="74"/>
  <c r="CV74" i="74" s="1"/>
  <c r="T74" i="74" s="1"/>
  <c r="M13" i="68" s="1"/>
  <c r="M15" i="68" s="1"/>
  <c r="BD4" i="30"/>
  <c r="V12" i="32"/>
  <c r="DK90" i="30"/>
  <c r="DJ90" i="30"/>
  <c r="EA4" i="30"/>
  <c r="EA8" i="30" s="1"/>
  <c r="DJ8" i="30"/>
  <c r="BD7" i="30"/>
  <c r="J38" i="83"/>
  <c r="J42" i="83" s="1"/>
  <c r="BC27" i="30"/>
  <c r="HC8" i="30"/>
  <c r="V10" i="32"/>
  <c r="BD6" i="30"/>
  <c r="HD11" i="30"/>
  <c r="BD5" i="30"/>
  <c r="D5" i="30" s="1"/>
  <c r="V11" i="32"/>
  <c r="V16" i="32" s="1"/>
  <c r="BD18" i="30"/>
  <c r="D18" i="30" s="1"/>
  <c r="BD12" i="30"/>
  <c r="HD13" i="30"/>
  <c r="BD20" i="30"/>
  <c r="GO20" i="30" s="1"/>
  <c r="GP20" i="30" s="1"/>
  <c r="V13" i="32"/>
  <c r="BD11" i="30"/>
  <c r="DK11" i="30" s="1"/>
  <c r="FX11" i="30" s="1"/>
  <c r="HC27" i="30"/>
  <c r="HC21" i="30"/>
  <c r="HC14" i="30"/>
  <c r="HD5" i="30"/>
  <c r="HD20" i="30"/>
  <c r="BQ20" i="30" s="1"/>
  <c r="HD17" i="30"/>
  <c r="BQ17" i="30" s="1"/>
  <c r="N18" i="65"/>
  <c r="HD4" i="30"/>
  <c r="HD6" i="30"/>
  <c r="N18" i="59"/>
  <c r="N13" i="66" s="1"/>
  <c r="BC21" i="30"/>
  <c r="O28" i="59" s="1"/>
  <c r="BC14" i="30"/>
  <c r="O19" i="65" s="1"/>
  <c r="BC8" i="30"/>
  <c r="HD24" i="30"/>
  <c r="HD12" i="30"/>
  <c r="HD7" i="30"/>
  <c r="HD25" i="30"/>
  <c r="HD18" i="30"/>
  <c r="BQ18" i="30" s="1"/>
  <c r="BB29" i="30"/>
  <c r="N17" i="59"/>
  <c r="DI71" i="30"/>
  <c r="L33" i="73"/>
  <c r="N10" i="102"/>
  <c r="N29" i="102"/>
  <c r="N18" i="102"/>
  <c r="N36" i="102"/>
  <c r="O3" i="102"/>
  <c r="N29" i="96"/>
  <c r="N10" i="96"/>
  <c r="N18" i="96"/>
  <c r="N36" i="96"/>
  <c r="O3" i="96"/>
  <c r="N29" i="103"/>
  <c r="O3" i="103"/>
  <c r="N10" i="103"/>
  <c r="N18" i="103"/>
  <c r="N36" i="103"/>
  <c r="N29" i="100"/>
  <c r="N36" i="100"/>
  <c r="O3" i="100"/>
  <c r="N10" i="100"/>
  <c r="N18" i="100"/>
  <c r="N10" i="98"/>
  <c r="O3" i="98"/>
  <c r="N18" i="98"/>
  <c r="N29" i="98"/>
  <c r="N36" i="98"/>
  <c r="N36" i="97"/>
  <c r="N18" i="97"/>
  <c r="N10" i="97"/>
  <c r="N29" i="97"/>
  <c r="O3" i="97"/>
  <c r="N10" i="93"/>
  <c r="N36" i="93"/>
  <c r="O3" i="93"/>
  <c r="N29" i="93"/>
  <c r="N18" i="93"/>
  <c r="N36" i="94"/>
  <c r="N29" i="94"/>
  <c r="N10" i="94"/>
  <c r="O3" i="94"/>
  <c r="N18" i="94"/>
  <c r="N18" i="95"/>
  <c r="N29" i="95"/>
  <c r="O3" i="95"/>
  <c r="N36" i="95"/>
  <c r="N10" i="95"/>
  <c r="N36" i="101"/>
  <c r="O3" i="101"/>
  <c r="N18" i="101"/>
  <c r="N29" i="101"/>
  <c r="N10" i="101"/>
  <c r="N18" i="99"/>
  <c r="N36" i="99"/>
  <c r="N10" i="99"/>
  <c r="N29" i="99"/>
  <c r="O3" i="99"/>
  <c r="FG3" i="30"/>
  <c r="FG10" i="30" s="1"/>
  <c r="FG16" i="30" s="1"/>
  <c r="FG23" i="30" s="1"/>
  <c r="FG31" i="30" s="1"/>
  <c r="FG37" i="30" s="1"/>
  <c r="DK3" i="30"/>
  <c r="FH3" i="30" s="1"/>
  <c r="FH10" i="30" s="1"/>
  <c r="FH16" i="30" s="1"/>
  <c r="FH23" i="30" s="1"/>
  <c r="FH31" i="30" s="1"/>
  <c r="FH37" i="30" s="1"/>
  <c r="I11" i="66"/>
  <c r="DZ16" i="30"/>
  <c r="EA27" i="30"/>
  <c r="BQ10" i="30"/>
  <c r="CF10" i="30" s="1"/>
  <c r="EA10" i="30" s="1"/>
  <c r="HD10" i="30"/>
  <c r="EQ10" i="30"/>
  <c r="EQ16" i="30" s="1"/>
  <c r="EQ23" i="30" s="1"/>
  <c r="EQ31" i="30" s="1"/>
  <c r="EQ37" i="30" s="1"/>
  <c r="GN3" i="30"/>
  <c r="GN10" i="30" s="1"/>
  <c r="GN16" i="30" s="1"/>
  <c r="GN23" i="30" s="1"/>
  <c r="GN31" i="30" s="1"/>
  <c r="GN37" i="30" s="1"/>
  <c r="GN21" i="30"/>
  <c r="GN29" i="30" s="1"/>
  <c r="BP23" i="30"/>
  <c r="CE23" i="30" s="1"/>
  <c r="DI23" i="30" s="1"/>
  <c r="CT23" i="30" s="1"/>
  <c r="HC23" i="30"/>
  <c r="DJ27" i="30"/>
  <c r="W16" i="30"/>
  <c r="BD10" i="30"/>
  <c r="V23" i="30"/>
  <c r="BC16" i="30"/>
  <c r="O36" i="61"/>
  <c r="O29" i="61"/>
  <c r="O10" i="61"/>
  <c r="O18" i="61"/>
  <c r="U31" i="30"/>
  <c r="BB31" i="30" s="1"/>
  <c r="DH29" i="30"/>
  <c r="L32" i="76"/>
  <c r="N32" i="76" s="1"/>
  <c r="L32" i="46"/>
  <c r="N32" i="46" s="1"/>
  <c r="M32" i="73"/>
  <c r="K9" i="63"/>
  <c r="K17" i="63" s="1"/>
  <c r="L15" i="71"/>
  <c r="M15" i="71" s="1"/>
  <c r="BO16" i="30"/>
  <c r="CD16" i="30" s="1"/>
  <c r="DH16" i="30" s="1"/>
  <c r="CS16" i="30" s="1"/>
  <c r="DY8" i="30"/>
  <c r="J38" i="46"/>
  <c r="J42" i="46" s="1"/>
  <c r="K37" i="46"/>
  <c r="L13" i="65"/>
  <c r="L17" i="65" s="1"/>
  <c r="S77" i="30"/>
  <c r="S80" i="30" s="1"/>
  <c r="K36" i="84"/>
  <c r="K37" i="82"/>
  <c r="K38" i="82" s="1"/>
  <c r="M36" i="76"/>
  <c r="M38" i="76" s="1"/>
  <c r="M42" i="76" s="1"/>
  <c r="H38" i="76"/>
  <c r="H42" i="76" s="1"/>
  <c r="K38" i="76"/>
  <c r="K42" i="76" s="1"/>
  <c r="L13" i="59"/>
  <c r="L16" i="59" s="1"/>
  <c r="L11" i="66" s="1"/>
  <c r="M36" i="46"/>
  <c r="K23" i="61"/>
  <c r="K23" i="94" s="1"/>
  <c r="K26" i="46"/>
  <c r="C16" i="68"/>
  <c r="K36" i="83"/>
  <c r="K36" i="46"/>
  <c r="H38" i="83"/>
  <c r="H42" i="83" s="1"/>
  <c r="M36" i="83"/>
  <c r="M38" i="83" s="1"/>
  <c r="M42" i="83" s="1"/>
  <c r="K38" i="73"/>
  <c r="K42" i="73" s="1"/>
  <c r="M36" i="84"/>
  <c r="M38" i="84" s="1"/>
  <c r="M42" i="84" s="1"/>
  <c r="H38" i="84"/>
  <c r="H42" i="84" s="1"/>
  <c r="D45" i="74"/>
  <c r="O19" i="64"/>
  <c r="O21" i="64" s="1"/>
  <c r="O24" i="64" s="1"/>
  <c r="O25" i="64" s="1"/>
  <c r="O26" i="64" s="1"/>
  <c r="O29" i="64" s="1"/>
  <c r="O30" i="64" s="1"/>
  <c r="O31" i="64" s="1"/>
  <c r="O32" i="64" s="1"/>
  <c r="DY14" i="30"/>
  <c r="DY27" i="30"/>
  <c r="FL31" i="74"/>
  <c r="FL45" i="74" s="1"/>
  <c r="R8" i="64"/>
  <c r="F18" i="70"/>
  <c r="S8" i="64"/>
  <c r="FX45" i="74"/>
  <c r="E80" i="74" s="1"/>
  <c r="BB25" i="64"/>
  <c r="BC25" i="64" s="1"/>
  <c r="BC19" i="70"/>
  <c r="DY72" i="30"/>
  <c r="F7" i="70"/>
  <c r="M13" i="66"/>
  <c r="M36" i="59"/>
  <c r="K25" i="46"/>
  <c r="K22" i="61"/>
  <c r="K22" i="94" s="1"/>
  <c r="E36" i="63"/>
  <c r="E46" i="63" s="1"/>
  <c r="H36" i="63"/>
  <c r="H46" i="63" s="1"/>
  <c r="ES72" i="30"/>
  <c r="ES27" i="30"/>
  <c r="ES29" i="30" s="1"/>
  <c r="L25" i="73"/>
  <c r="L25" i="76" s="1"/>
  <c r="DG23" i="30"/>
  <c r="CR23" i="30" s="1"/>
  <c r="DX23" i="30"/>
  <c r="DX31" i="30" s="1"/>
  <c r="BO23" i="30"/>
  <c r="CD23" i="30" s="1"/>
  <c r="HB23" i="30"/>
  <c r="DF31" i="30"/>
  <c r="F20" i="70"/>
  <c r="F19" i="70"/>
  <c r="S63" i="30"/>
  <c r="AZ63" i="30" s="1"/>
  <c r="AZ37" i="30"/>
  <c r="DF63" i="30"/>
  <c r="DW63" i="30"/>
  <c r="BA31" i="30"/>
  <c r="T37" i="30"/>
  <c r="DF37" i="30"/>
  <c r="DW37" i="30"/>
  <c r="T21" i="70"/>
  <c r="F21" i="70" s="1"/>
  <c r="S22" i="70"/>
  <c r="S23" i="70" s="1"/>
  <c r="K14" i="69"/>
  <c r="K11" i="66"/>
  <c r="I6" i="71"/>
  <c r="C18" i="71"/>
  <c r="EA14" i="30" l="1"/>
  <c r="FW72" i="30"/>
  <c r="N21" i="61" s="1"/>
  <c r="FY11" i="30"/>
  <c r="FW29" i="30"/>
  <c r="D12" i="30"/>
  <c r="DK12" i="30"/>
  <c r="EB11" i="30"/>
  <c r="DL11" i="30"/>
  <c r="D6" i="30"/>
  <c r="DK91" i="30"/>
  <c r="DK4" i="30"/>
  <c r="EB4" i="30" s="1"/>
  <c r="V15" i="32"/>
  <c r="HE19" i="30"/>
  <c r="BR19" i="30" s="1"/>
  <c r="GO19" i="30"/>
  <c r="GP19" i="30" s="1"/>
  <c r="D19" i="30"/>
  <c r="M38" i="46"/>
  <c r="M42" i="46" s="1"/>
  <c r="HE25" i="30"/>
  <c r="HE11" i="30"/>
  <c r="HE13" i="30"/>
  <c r="K42" i="82"/>
  <c r="K5" i="82"/>
  <c r="C74" i="74"/>
  <c r="C45" i="74"/>
  <c r="K26" i="83"/>
  <c r="D17" i="30"/>
  <c r="DK74" i="74"/>
  <c r="DK45" i="74"/>
  <c r="DK75" i="74" s="1"/>
  <c r="DJ45" i="74"/>
  <c r="DJ75" i="74" s="1"/>
  <c r="L37" i="82" s="1"/>
  <c r="L37" i="84" s="1"/>
  <c r="M25" i="82"/>
  <c r="L25" i="83"/>
  <c r="N25" i="83" s="1"/>
  <c r="D4" i="30"/>
  <c r="HE24" i="30"/>
  <c r="DK24" i="30"/>
  <c r="CW74" i="74"/>
  <c r="F74" i="74"/>
  <c r="E82" i="74" s="1"/>
  <c r="T75" i="74"/>
  <c r="M12" i="69"/>
  <c r="M14" i="69" s="1"/>
  <c r="C14" i="69" s="1"/>
  <c r="HE17" i="30"/>
  <c r="BR17" i="30" s="1"/>
  <c r="HE4" i="30"/>
  <c r="HE20" i="30"/>
  <c r="BR20" i="30" s="1"/>
  <c r="HE18" i="30"/>
  <c r="BR18" i="30" s="1"/>
  <c r="HE6" i="30"/>
  <c r="HE5" i="30"/>
  <c r="HE7" i="30"/>
  <c r="HE12" i="30"/>
  <c r="HE26" i="30"/>
  <c r="DK88" i="30"/>
  <c r="DK87" i="30"/>
  <c r="D20" i="30"/>
  <c r="DJ29" i="30"/>
  <c r="DJ72" i="30" s="1"/>
  <c r="EA72" i="30"/>
  <c r="N23" i="61" s="1"/>
  <c r="N23" i="94" s="1"/>
  <c r="EA29" i="30"/>
  <c r="EA73" i="30" s="1"/>
  <c r="BD14" i="30"/>
  <c r="P19" i="65" s="1"/>
  <c r="C19" i="65" s="1"/>
  <c r="DK25" i="30"/>
  <c r="FX25" i="30" s="1"/>
  <c r="FY25" i="30" s="1"/>
  <c r="GO18" i="30"/>
  <c r="GP18" i="30" s="1"/>
  <c r="D11" i="30"/>
  <c r="N36" i="59"/>
  <c r="O18" i="59"/>
  <c r="BD27" i="30"/>
  <c r="BE27" i="30" s="1"/>
  <c r="D26" i="30"/>
  <c r="D27" i="30" s="1"/>
  <c r="HD14" i="30"/>
  <c r="HC29" i="30"/>
  <c r="BD21" i="30"/>
  <c r="P28" i="59" s="1"/>
  <c r="C28" i="59" s="1"/>
  <c r="BD8" i="30"/>
  <c r="HD8" i="30"/>
  <c r="HD21" i="30"/>
  <c r="DJ71" i="30"/>
  <c r="EB5" i="30"/>
  <c r="DL5" i="30"/>
  <c r="C5" i="30" s="1"/>
  <c r="BC29" i="30"/>
  <c r="O18" i="65"/>
  <c r="O17" i="59"/>
  <c r="HD27" i="30"/>
  <c r="L33" i="46"/>
  <c r="N33" i="46" s="1"/>
  <c r="L33" i="76"/>
  <c r="N33" i="76" s="1"/>
  <c r="M33" i="73"/>
  <c r="O18" i="97"/>
  <c r="O36" i="97"/>
  <c r="O10" i="97"/>
  <c r="O29" i="97"/>
  <c r="O18" i="100"/>
  <c r="O10" i="100"/>
  <c r="O29" i="100"/>
  <c r="O36" i="100"/>
  <c r="O18" i="96"/>
  <c r="O29" i="96"/>
  <c r="O36" i="96"/>
  <c r="O10" i="96"/>
  <c r="O18" i="103"/>
  <c r="O36" i="103"/>
  <c r="O10" i="103"/>
  <c r="O29" i="103"/>
  <c r="O18" i="99"/>
  <c r="O36" i="99"/>
  <c r="O10" i="99"/>
  <c r="O29" i="99"/>
  <c r="O18" i="101"/>
  <c r="O29" i="101"/>
  <c r="O36" i="101"/>
  <c r="O10" i="101"/>
  <c r="O18" i="95"/>
  <c r="O29" i="95"/>
  <c r="O10" i="95"/>
  <c r="O36" i="95"/>
  <c r="O10" i="94"/>
  <c r="O29" i="94"/>
  <c r="O36" i="94"/>
  <c r="O18" i="94"/>
  <c r="O18" i="98"/>
  <c r="O29" i="98"/>
  <c r="O36" i="98"/>
  <c r="O10" i="98"/>
  <c r="O36" i="93"/>
  <c r="O29" i="93"/>
  <c r="O10" i="93"/>
  <c r="O18" i="93"/>
  <c r="O18" i="102"/>
  <c r="O29" i="102"/>
  <c r="O36" i="102"/>
  <c r="O10" i="102"/>
  <c r="DJ10" i="30"/>
  <c r="CU10" i="30" s="1"/>
  <c r="CV3" i="30"/>
  <c r="ER3" i="30" s="1"/>
  <c r="GO3" i="30" s="1"/>
  <c r="GO10" i="30" s="1"/>
  <c r="GO16" i="30" s="1"/>
  <c r="GO23" i="30" s="1"/>
  <c r="GO31" i="30" s="1"/>
  <c r="GO37" i="30" s="1"/>
  <c r="DZ23" i="30"/>
  <c r="DZ31" i="30" s="1"/>
  <c r="DH72" i="30"/>
  <c r="T72" i="30" s="1"/>
  <c r="BQ16" i="30"/>
  <c r="CF16" i="30" s="1"/>
  <c r="DJ16" i="30" s="1"/>
  <c r="CU16" i="30" s="1"/>
  <c r="HD16" i="30"/>
  <c r="GP17" i="30"/>
  <c r="BR10" i="30"/>
  <c r="CG10" i="30" s="1"/>
  <c r="EB10" i="30" s="1"/>
  <c r="HE10" i="30"/>
  <c r="DI31" i="30"/>
  <c r="V31" i="30"/>
  <c r="BC23" i="30"/>
  <c r="W23" i="30"/>
  <c r="BD16" i="30"/>
  <c r="U37" i="30"/>
  <c r="BB37" i="30" s="1"/>
  <c r="DY16" i="30"/>
  <c r="K38" i="46"/>
  <c r="K42" i="46" s="1"/>
  <c r="K37" i="84"/>
  <c r="K38" i="84" s="1"/>
  <c r="K42" i="84" s="1"/>
  <c r="K37" i="83"/>
  <c r="K38" i="83" s="1"/>
  <c r="K42" i="83" s="1"/>
  <c r="L26" i="73"/>
  <c r="L26" i="76" s="1"/>
  <c r="DY29" i="30"/>
  <c r="DY73" i="30" s="1"/>
  <c r="L22" i="61"/>
  <c r="L22" i="94" s="1"/>
  <c r="N25" i="76"/>
  <c r="C15" i="68"/>
  <c r="M11" i="75"/>
  <c r="C11" i="75" s="1"/>
  <c r="L25" i="46"/>
  <c r="N25" i="46" s="1"/>
  <c r="M25" i="73"/>
  <c r="M22" i="94" s="1"/>
  <c r="DG31" i="30"/>
  <c r="DY23" i="30"/>
  <c r="DY31" i="30" s="1"/>
  <c r="DH23" i="30"/>
  <c r="CS23" i="30" s="1"/>
  <c r="T22" i="70"/>
  <c r="L7" i="71" s="1"/>
  <c r="H6" i="46"/>
  <c r="M6" i="46" s="1"/>
  <c r="DX37" i="30"/>
  <c r="DG37" i="30"/>
  <c r="DX63" i="30"/>
  <c r="DG63" i="30"/>
  <c r="T63" i="30"/>
  <c r="BA63" i="30" s="1"/>
  <c r="BA37" i="30"/>
  <c r="C13" i="68"/>
  <c r="K4" i="71"/>
  <c r="K7" i="71"/>
  <c r="I8" i="71"/>
  <c r="DL24" i="30" l="1"/>
  <c r="FX24" i="30"/>
  <c r="D14" i="30"/>
  <c r="DK14" i="30"/>
  <c r="DL14" i="30" s="1"/>
  <c r="FX12" i="30"/>
  <c r="G7" i="30"/>
  <c r="G8" i="30" s="1"/>
  <c r="G29" i="30" s="1"/>
  <c r="L8" i="30"/>
  <c r="GT7" i="30"/>
  <c r="GT8" i="30" s="1"/>
  <c r="AS7" i="30"/>
  <c r="M8" i="30"/>
  <c r="AT7" i="30"/>
  <c r="GU7" i="30"/>
  <c r="GU8" i="30" s="1"/>
  <c r="DK85" i="30"/>
  <c r="EB12" i="30"/>
  <c r="EC12" i="30" s="1"/>
  <c r="DL12" i="30"/>
  <c r="C12" i="30" s="1"/>
  <c r="C11" i="30"/>
  <c r="EC11" i="30"/>
  <c r="BV12" i="74"/>
  <c r="BX12" i="74"/>
  <c r="BU12" i="74"/>
  <c r="BT12" i="74"/>
  <c r="BS12" i="74"/>
  <c r="BR12" i="74"/>
  <c r="BQ12" i="74"/>
  <c r="BP12" i="74"/>
  <c r="BW12" i="74"/>
  <c r="BO12" i="74"/>
  <c r="DK8" i="30"/>
  <c r="EB7" i="30"/>
  <c r="DL7" i="30"/>
  <c r="C7" i="30" s="1"/>
  <c r="EB6" i="30"/>
  <c r="EC6" i="30" s="1"/>
  <c r="DL6" i="30"/>
  <c r="C6" i="30" s="1"/>
  <c r="EB24" i="30"/>
  <c r="EC24" i="30" s="1"/>
  <c r="EC27" i="30" s="1"/>
  <c r="CV19" i="30"/>
  <c r="E19" i="30"/>
  <c r="F19" i="30" s="1"/>
  <c r="HE14" i="30"/>
  <c r="D21" i="30"/>
  <c r="DK27" i="30"/>
  <c r="L37" i="83"/>
  <c r="N37" i="83" s="1"/>
  <c r="BE14" i="30"/>
  <c r="M37" i="82"/>
  <c r="HE27" i="30"/>
  <c r="V72" i="30"/>
  <c r="O13" i="59" s="1"/>
  <c r="O16" i="59" s="1"/>
  <c r="O11" i="66" s="1"/>
  <c r="HE8" i="30"/>
  <c r="HE21" i="30"/>
  <c r="F75" i="74"/>
  <c r="P18" i="59"/>
  <c r="C18" i="59" s="1"/>
  <c r="GO21" i="30"/>
  <c r="GP21" i="30" s="1"/>
  <c r="GP29" i="30" s="1"/>
  <c r="DL25" i="30"/>
  <c r="C25" i="30" s="1"/>
  <c r="BE21" i="30"/>
  <c r="P18" i="65"/>
  <c r="DK71" i="30"/>
  <c r="P17" i="59"/>
  <c r="BD29" i="30"/>
  <c r="HD29" i="30"/>
  <c r="EC5" i="30"/>
  <c r="ER10" i="30"/>
  <c r="ER16" i="30" s="1"/>
  <c r="ER23" i="30" s="1"/>
  <c r="ER31" i="30" s="1"/>
  <c r="ER37" i="30" s="1"/>
  <c r="EA16" i="30"/>
  <c r="M13" i="65"/>
  <c r="M17" i="65" s="1"/>
  <c r="T77" i="30"/>
  <c r="T80" i="30" s="1"/>
  <c r="M13" i="59"/>
  <c r="M16" i="59" s="1"/>
  <c r="DK10" i="30"/>
  <c r="CV10" i="30" s="1"/>
  <c r="BR16" i="30"/>
  <c r="CG16" i="30" s="1"/>
  <c r="DK16" i="30" s="1"/>
  <c r="CV16" i="30" s="1"/>
  <c r="HE16" i="30"/>
  <c r="C24" i="30"/>
  <c r="BQ23" i="30"/>
  <c r="CF23" i="30" s="1"/>
  <c r="DJ23" i="30" s="1"/>
  <c r="CU23" i="30" s="1"/>
  <c r="HD23" i="30"/>
  <c r="DI37" i="30"/>
  <c r="DZ37" i="30"/>
  <c r="W31" i="30"/>
  <c r="BD23" i="30"/>
  <c r="V37" i="30"/>
  <c r="BC31" i="30"/>
  <c r="U63" i="30"/>
  <c r="BB63" i="30" s="1"/>
  <c r="N37" i="84"/>
  <c r="L36" i="76"/>
  <c r="L37" i="73"/>
  <c r="L38" i="73" s="1"/>
  <c r="L42" i="73" s="1"/>
  <c r="L23" i="61"/>
  <c r="L23" i="94" s="1"/>
  <c r="L26" i="46"/>
  <c r="N26" i="84"/>
  <c r="L26" i="83"/>
  <c r="N26" i="83" s="1"/>
  <c r="M26" i="82"/>
  <c r="L38" i="82"/>
  <c r="L36" i="83"/>
  <c r="M36" i="82"/>
  <c r="M7" i="71"/>
  <c r="T23" i="70"/>
  <c r="L4" i="71" s="1"/>
  <c r="L6" i="71" s="1"/>
  <c r="L8" i="71" s="1"/>
  <c r="L16" i="71" s="1"/>
  <c r="L18" i="71" s="1"/>
  <c r="DH31" i="30"/>
  <c r="F22" i="70"/>
  <c r="L36" i="46"/>
  <c r="DY63" i="30"/>
  <c r="DH63" i="30"/>
  <c r="DH37" i="30"/>
  <c r="DY37" i="30"/>
  <c r="C12" i="69"/>
  <c r="I16" i="71"/>
  <c r="K6" i="71"/>
  <c r="FX27" i="30" l="1"/>
  <c r="FY24" i="30"/>
  <c r="FY27" i="30" s="1"/>
  <c r="FY12" i="30"/>
  <c r="FX14" i="30"/>
  <c r="FX72" i="30"/>
  <c r="O21" i="61" s="1"/>
  <c r="O21" i="94" s="1"/>
  <c r="DR7" i="30"/>
  <c r="AT8" i="30"/>
  <c r="M29" i="30"/>
  <c r="F5" i="65"/>
  <c r="F9" i="65" s="1"/>
  <c r="F5" i="59"/>
  <c r="F9" i="59" s="1"/>
  <c r="F4" i="66"/>
  <c r="F8" i="66" s="1"/>
  <c r="DQ7" i="30"/>
  <c r="AS8" i="30"/>
  <c r="D7" i="30"/>
  <c r="D8" i="30" s="1"/>
  <c r="D2" i="30" s="1"/>
  <c r="L29" i="30"/>
  <c r="E5" i="59"/>
  <c r="E5" i="65"/>
  <c r="E4" i="66"/>
  <c r="EB14" i="30"/>
  <c r="EC14" i="30" s="1"/>
  <c r="EB8" i="30"/>
  <c r="EB27" i="30"/>
  <c r="C14" i="30"/>
  <c r="DK29" i="30"/>
  <c r="DK72" i="30" s="1"/>
  <c r="EB72" i="30"/>
  <c r="O23" i="61" s="1"/>
  <c r="O23" i="94" s="1"/>
  <c r="M38" i="82"/>
  <c r="M42" i="82" s="1"/>
  <c r="L42" i="82"/>
  <c r="L5" i="82"/>
  <c r="BR41" i="74"/>
  <c r="BQ41" i="74"/>
  <c r="BW41" i="74"/>
  <c r="BX41" i="74"/>
  <c r="BU41" i="74"/>
  <c r="BV41" i="74"/>
  <c r="BS41" i="74"/>
  <c r="BO41" i="74"/>
  <c r="BT41" i="74"/>
  <c r="BP41" i="74"/>
  <c r="BX40" i="74"/>
  <c r="BQ40" i="74"/>
  <c r="BT40" i="74"/>
  <c r="BR40" i="74"/>
  <c r="BV40" i="74"/>
  <c r="BU40" i="74"/>
  <c r="BO40" i="74"/>
  <c r="BW40" i="74"/>
  <c r="BP40" i="74"/>
  <c r="BS40" i="74"/>
  <c r="BV39" i="74"/>
  <c r="BR39" i="74"/>
  <c r="BX39" i="74"/>
  <c r="BU39" i="74"/>
  <c r="BS39" i="74"/>
  <c r="BW39" i="74"/>
  <c r="BQ39" i="74"/>
  <c r="BT39" i="74"/>
  <c r="BP39" i="74"/>
  <c r="BO39" i="74"/>
  <c r="BP38" i="74"/>
  <c r="BX38" i="74"/>
  <c r="BR38" i="74"/>
  <c r="BS38" i="74"/>
  <c r="BT38" i="74"/>
  <c r="BW38" i="74"/>
  <c r="BU38" i="74"/>
  <c r="BV38" i="74"/>
  <c r="BQ38" i="74"/>
  <c r="BO38" i="74"/>
  <c r="BR37" i="74"/>
  <c r="BV37" i="74"/>
  <c r="BX37" i="74"/>
  <c r="BU37" i="74"/>
  <c r="BS37" i="74"/>
  <c r="BQ37" i="74"/>
  <c r="BW37" i="74"/>
  <c r="BT37" i="74"/>
  <c r="BP37" i="74"/>
  <c r="BO37" i="74"/>
  <c r="BT36" i="74"/>
  <c r="BW36" i="74"/>
  <c r="BS36" i="74"/>
  <c r="BQ36" i="74"/>
  <c r="BX36" i="74"/>
  <c r="BU36" i="74"/>
  <c r="BO36" i="74"/>
  <c r="BR36" i="74"/>
  <c r="BP36" i="74"/>
  <c r="BV36" i="74"/>
  <c r="BO23" i="74"/>
  <c r="BP23" i="74"/>
  <c r="BT23" i="74"/>
  <c r="BR23" i="74"/>
  <c r="BX23" i="74"/>
  <c r="BU23" i="74"/>
  <c r="BS23" i="74"/>
  <c r="BQ23" i="74"/>
  <c r="BW23" i="74"/>
  <c r="BV23" i="74"/>
  <c r="BS22" i="74"/>
  <c r="BX22" i="74"/>
  <c r="BR22" i="74"/>
  <c r="BW22" i="74"/>
  <c r="BP22" i="74"/>
  <c r="BU22" i="74"/>
  <c r="BT22" i="74"/>
  <c r="BO22" i="74"/>
  <c r="BQ22" i="74"/>
  <c r="BV22" i="74"/>
  <c r="BQ21" i="74"/>
  <c r="BO21" i="74"/>
  <c r="BX21" i="74"/>
  <c r="BS21" i="74"/>
  <c r="BR21" i="74"/>
  <c r="BW21" i="74"/>
  <c r="BP21" i="74"/>
  <c r="BU21" i="74"/>
  <c r="BT21" i="74"/>
  <c r="BV21" i="74"/>
  <c r="BQ20" i="74"/>
  <c r="BU20" i="74"/>
  <c r="BR20" i="74"/>
  <c r="BX20" i="74"/>
  <c r="BS20" i="74"/>
  <c r="BV20" i="74"/>
  <c r="BT20" i="74"/>
  <c r="BW20" i="74"/>
  <c r="BO20" i="74"/>
  <c r="BP20" i="74"/>
  <c r="BX19" i="74"/>
  <c r="BU19" i="74"/>
  <c r="BR19" i="74"/>
  <c r="BP19" i="74"/>
  <c r="BS19" i="74"/>
  <c r="BV19" i="74"/>
  <c r="BT19" i="74"/>
  <c r="BQ19" i="74"/>
  <c r="BO19" i="74"/>
  <c r="BW19" i="74"/>
  <c r="BW24" i="74"/>
  <c r="BP35" i="74"/>
  <c r="BS35" i="74"/>
  <c r="BR18" i="74"/>
  <c r="BR35" i="74"/>
  <c r="BR11" i="74"/>
  <c r="BQ11" i="74"/>
  <c r="BX11" i="74"/>
  <c r="BP11" i="74"/>
  <c r="BW11" i="74"/>
  <c r="BO11" i="74"/>
  <c r="BV11" i="74"/>
  <c r="BU11" i="74"/>
  <c r="BT11" i="74"/>
  <c r="BS11" i="74"/>
  <c r="BP42" i="74"/>
  <c r="BS24" i="74"/>
  <c r="BT18" i="74"/>
  <c r="BT35" i="74"/>
  <c r="BW16" i="74"/>
  <c r="BT17" i="74"/>
  <c r="BU35" i="74"/>
  <c r="BQ35" i="74"/>
  <c r="BW42" i="74"/>
  <c r="BS42" i="74"/>
  <c r="BQ17" i="74"/>
  <c r="BT34" i="74"/>
  <c r="BX35" i="74"/>
  <c r="BU4" i="74"/>
  <c r="BW34" i="74"/>
  <c r="BU18" i="74"/>
  <c r="BR10" i="74"/>
  <c r="BT10" i="74"/>
  <c r="BS10" i="74"/>
  <c r="BQ10" i="74"/>
  <c r="BX10" i="74"/>
  <c r="BP10" i="74"/>
  <c r="BW10" i="74"/>
  <c r="BO10" i="74"/>
  <c r="BU10" i="74"/>
  <c r="BV10" i="74"/>
  <c r="BT24" i="74"/>
  <c r="BR24" i="74"/>
  <c r="BX18" i="74"/>
  <c r="BS17" i="74"/>
  <c r="BP4" i="74"/>
  <c r="BQ24" i="74"/>
  <c r="BS16" i="74"/>
  <c r="BQ42" i="74"/>
  <c r="BV4" i="74"/>
  <c r="BR9" i="74"/>
  <c r="BQ9" i="74"/>
  <c r="BX9" i="74"/>
  <c r="BP9" i="74"/>
  <c r="BW9" i="74"/>
  <c r="BO9" i="74"/>
  <c r="BV9" i="74"/>
  <c r="BU9" i="74"/>
  <c r="BT9" i="74"/>
  <c r="BS9" i="74"/>
  <c r="BV24" i="74"/>
  <c r="BT6" i="74"/>
  <c r="BP18" i="74"/>
  <c r="BU16" i="74"/>
  <c r="BX16" i="74"/>
  <c r="BV16" i="74"/>
  <c r="BQ8" i="74"/>
  <c r="BV8" i="74"/>
  <c r="BX8" i="74"/>
  <c r="BP8" i="74"/>
  <c r="BW8" i="74"/>
  <c r="BO8" i="74"/>
  <c r="BU8" i="74"/>
  <c r="BR8" i="74"/>
  <c r="BT8" i="74"/>
  <c r="BS8" i="74"/>
  <c r="BO34" i="74"/>
  <c r="BX42" i="74"/>
  <c r="BQ6" i="74"/>
  <c r="BV17" i="74"/>
  <c r="BR17" i="74"/>
  <c r="BU24" i="74"/>
  <c r="BX34" i="74"/>
  <c r="BR42" i="74"/>
  <c r="BO18" i="74"/>
  <c r="BV35" i="74"/>
  <c r="BR4" i="74"/>
  <c r="BW4" i="74"/>
  <c r="BW18" i="74"/>
  <c r="BT42" i="74"/>
  <c r="BO35" i="74"/>
  <c r="BS34" i="74"/>
  <c r="BP6" i="74"/>
  <c r="BU17" i="74"/>
  <c r="BO6" i="74"/>
  <c r="BT16" i="74"/>
  <c r="BR7" i="74"/>
  <c r="BQ7" i="74"/>
  <c r="BT7" i="74"/>
  <c r="BX7" i="74"/>
  <c r="BP7" i="74"/>
  <c r="BU7" i="74"/>
  <c r="BW7" i="74"/>
  <c r="BO7" i="74"/>
  <c r="BV7" i="74"/>
  <c r="BS7" i="74"/>
  <c r="BX4" i="74"/>
  <c r="BU6" i="74"/>
  <c r="BW35" i="74"/>
  <c r="BS18" i="74"/>
  <c r="BX24" i="74"/>
  <c r="BO17" i="74"/>
  <c r="BP34" i="74"/>
  <c r="BP17" i="74"/>
  <c r="BP5" i="74"/>
  <c r="BU5" i="74"/>
  <c r="BU42" i="74"/>
  <c r="BS4" i="74"/>
  <c r="BR34" i="74"/>
  <c r="BQ34" i="74"/>
  <c r="BW17" i="74"/>
  <c r="BS6" i="74"/>
  <c r="BV34" i="74"/>
  <c r="BT4" i="74"/>
  <c r="BQ16" i="74"/>
  <c r="BR5" i="74"/>
  <c r="BW6" i="74"/>
  <c r="BX6" i="74"/>
  <c r="BP24" i="74"/>
  <c r="BV42" i="74"/>
  <c r="BP16" i="74"/>
  <c r="BT5" i="74"/>
  <c r="E81" i="74"/>
  <c r="BV18" i="74"/>
  <c r="BO24" i="74"/>
  <c r="BW5" i="74"/>
  <c r="BX5" i="74"/>
  <c r="BQ5" i="74"/>
  <c r="BR16" i="74"/>
  <c r="BV6" i="74"/>
  <c r="BQ18" i="74"/>
  <c r="BO42" i="74"/>
  <c r="BV5" i="74"/>
  <c r="BS5" i="74"/>
  <c r="BO16" i="74"/>
  <c r="BQ4" i="74"/>
  <c r="BR6" i="74"/>
  <c r="BX17" i="74"/>
  <c r="BO4" i="74"/>
  <c r="BU34" i="74"/>
  <c r="BO5" i="74"/>
  <c r="HE29" i="30"/>
  <c r="V77" i="30"/>
  <c r="V80" i="30" s="1"/>
  <c r="O13" i="65"/>
  <c r="O17" i="65" s="1"/>
  <c r="DL27" i="30"/>
  <c r="C27" i="30"/>
  <c r="GO29" i="30"/>
  <c r="W72" i="30"/>
  <c r="W77" i="30" s="1"/>
  <c r="W80" i="30" s="1"/>
  <c r="M11" i="66"/>
  <c r="EA23" i="30"/>
  <c r="EA31" i="30" s="1"/>
  <c r="EB16" i="30"/>
  <c r="BR23" i="30"/>
  <c r="CG23" i="30" s="1"/>
  <c r="DK23" i="30" s="1"/>
  <c r="DK31" i="30" s="1"/>
  <c r="HE23" i="30"/>
  <c r="DJ31" i="30"/>
  <c r="DI63" i="30"/>
  <c r="DZ63" i="30"/>
  <c r="V63" i="30"/>
  <c r="BC63" i="30" s="1"/>
  <c r="BC37" i="30"/>
  <c r="W37" i="30"/>
  <c r="BD31" i="30"/>
  <c r="L37" i="76"/>
  <c r="L38" i="76" s="1"/>
  <c r="L42" i="76" s="1"/>
  <c r="L37" i="46"/>
  <c r="L38" i="46" s="1"/>
  <c r="L42" i="46" s="1"/>
  <c r="L38" i="84"/>
  <c r="L42" i="84" s="1"/>
  <c r="N36" i="84"/>
  <c r="N38" i="84" s="1"/>
  <c r="N42" i="84" s="1"/>
  <c r="L38" i="83"/>
  <c r="L42" i="83" s="1"/>
  <c r="N36" i="83"/>
  <c r="N38" i="83" s="1"/>
  <c r="N42" i="83" s="1"/>
  <c r="F23" i="70"/>
  <c r="M4" i="71"/>
  <c r="I18" i="71"/>
  <c r="K8" i="71"/>
  <c r="M6" i="71"/>
  <c r="FY72" i="30" l="1"/>
  <c r="FX29" i="30"/>
  <c r="FY14" i="30"/>
  <c r="FY29" i="30" s="1"/>
  <c r="D29" i="30"/>
  <c r="E6" i="46" s="1"/>
  <c r="E17" i="59"/>
  <c r="CZ71" i="30"/>
  <c r="E18" i="65"/>
  <c r="AS29" i="30"/>
  <c r="BE8" i="30"/>
  <c r="DQ8" i="30"/>
  <c r="DQ29" i="30" s="1"/>
  <c r="DQ73" i="30" s="1"/>
  <c r="D37" i="73" s="1"/>
  <c r="DQ72" i="30"/>
  <c r="D26" i="73" s="1"/>
  <c r="C4" i="66"/>
  <c r="E8" i="66"/>
  <c r="C8" i="66" s="1"/>
  <c r="E9" i="65"/>
  <c r="C9" i="65" s="1"/>
  <c r="C5" i="65"/>
  <c r="E9" i="59"/>
  <c r="C9" i="59" s="1"/>
  <c r="C5" i="59"/>
  <c r="AT29" i="30"/>
  <c r="F18" i="65"/>
  <c r="F17" i="59"/>
  <c r="DA71" i="30"/>
  <c r="EC7" i="30"/>
  <c r="DR72" i="30"/>
  <c r="E26" i="73" s="1"/>
  <c r="DR8" i="30"/>
  <c r="DR29" i="30" s="1"/>
  <c r="DR73" i="30" s="1"/>
  <c r="E37" i="73" s="1"/>
  <c r="EB29" i="30"/>
  <c r="EB73" i="30" s="1"/>
  <c r="BH12" i="74"/>
  <c r="CF12" i="74" s="1"/>
  <c r="BG12" i="74"/>
  <c r="CE12" i="74" s="1"/>
  <c r="BF12" i="74"/>
  <c r="CD12" i="74" s="1"/>
  <c r="BE12" i="74"/>
  <c r="CC12" i="74" s="1"/>
  <c r="BI12" i="74"/>
  <c r="CG12" i="74" s="1"/>
  <c r="BD12" i="74"/>
  <c r="CB12" i="74" s="1"/>
  <c r="BJ12" i="74"/>
  <c r="CH12" i="74" s="1"/>
  <c r="BC12" i="74"/>
  <c r="BK12" i="74"/>
  <c r="CI12" i="74" s="1"/>
  <c r="BL12" i="74"/>
  <c r="CJ12" i="74" s="1"/>
  <c r="BH41" i="74"/>
  <c r="CF41" i="74" s="1"/>
  <c r="BG41" i="74"/>
  <c r="CE41" i="74" s="1"/>
  <c r="BF41" i="74"/>
  <c r="CD41" i="74" s="1"/>
  <c r="BI41" i="74"/>
  <c r="CG41" i="74" s="1"/>
  <c r="BE41" i="74"/>
  <c r="CC41" i="74" s="1"/>
  <c r="BL41" i="74"/>
  <c r="CJ41" i="74" s="1"/>
  <c r="BD41" i="74"/>
  <c r="CB41" i="74" s="1"/>
  <c r="BK41" i="74"/>
  <c r="CI41" i="74" s="1"/>
  <c r="BC41" i="74"/>
  <c r="BJ41" i="74"/>
  <c r="CH41" i="74" s="1"/>
  <c r="BH40" i="74"/>
  <c r="CF40" i="74" s="1"/>
  <c r="BG40" i="74"/>
  <c r="CE40" i="74" s="1"/>
  <c r="BF40" i="74"/>
  <c r="CD40" i="74" s="1"/>
  <c r="BC40" i="74"/>
  <c r="BE40" i="74"/>
  <c r="CC40" i="74" s="1"/>
  <c r="BK40" i="74"/>
  <c r="CI40" i="74" s="1"/>
  <c r="BL40" i="74"/>
  <c r="CJ40" i="74" s="1"/>
  <c r="BD40" i="74"/>
  <c r="CB40" i="74" s="1"/>
  <c r="BJ40" i="74"/>
  <c r="CH40" i="74" s="1"/>
  <c r="BI40" i="74"/>
  <c r="CG40" i="74" s="1"/>
  <c r="BH39" i="74"/>
  <c r="CF39" i="74" s="1"/>
  <c r="BG39" i="74"/>
  <c r="CE39" i="74" s="1"/>
  <c r="BF39" i="74"/>
  <c r="CD39" i="74" s="1"/>
  <c r="BE39" i="74"/>
  <c r="CC39" i="74" s="1"/>
  <c r="BL39" i="74"/>
  <c r="CJ39" i="74" s="1"/>
  <c r="BD39" i="74"/>
  <c r="CB39" i="74" s="1"/>
  <c r="BK39" i="74"/>
  <c r="CI39" i="74" s="1"/>
  <c r="BC39" i="74"/>
  <c r="BJ39" i="74"/>
  <c r="CH39" i="74" s="1"/>
  <c r="BI39" i="74"/>
  <c r="CG39" i="74" s="1"/>
  <c r="BH38" i="74"/>
  <c r="CF38" i="74" s="1"/>
  <c r="BG38" i="74"/>
  <c r="CE38" i="74" s="1"/>
  <c r="BK38" i="74"/>
  <c r="CI38" i="74" s="1"/>
  <c r="BF38" i="74"/>
  <c r="CD38" i="74" s="1"/>
  <c r="BC38" i="74"/>
  <c r="BI38" i="74"/>
  <c r="CG38" i="74" s="1"/>
  <c r="BE38" i="74"/>
  <c r="CC38" i="74" s="1"/>
  <c r="BL38" i="74"/>
  <c r="CJ38" i="74" s="1"/>
  <c r="BD38" i="74"/>
  <c r="CB38" i="74" s="1"/>
  <c r="BJ38" i="74"/>
  <c r="CH38" i="74" s="1"/>
  <c r="BH37" i="74"/>
  <c r="CF37" i="74" s="1"/>
  <c r="BG37" i="74"/>
  <c r="CE37" i="74" s="1"/>
  <c r="BF37" i="74"/>
  <c r="CD37" i="74" s="1"/>
  <c r="BE37" i="74"/>
  <c r="CC37" i="74" s="1"/>
  <c r="BL37" i="74"/>
  <c r="CJ37" i="74" s="1"/>
  <c r="BD37" i="74"/>
  <c r="CB37" i="74" s="1"/>
  <c r="BK37" i="74"/>
  <c r="CI37" i="74" s="1"/>
  <c r="BC37" i="74"/>
  <c r="BI37" i="74"/>
  <c r="CG37" i="74" s="1"/>
  <c r="BJ37" i="74"/>
  <c r="CH37" i="74" s="1"/>
  <c r="BH36" i="74"/>
  <c r="CF36" i="74" s="1"/>
  <c r="BJ36" i="74"/>
  <c r="CH36" i="74" s="1"/>
  <c r="BG36" i="74"/>
  <c r="CE36" i="74" s="1"/>
  <c r="BF36" i="74"/>
  <c r="CD36" i="74" s="1"/>
  <c r="BE36" i="74"/>
  <c r="CC36" i="74" s="1"/>
  <c r="BK36" i="74"/>
  <c r="CI36" i="74" s="1"/>
  <c r="BL36" i="74"/>
  <c r="CJ36" i="74" s="1"/>
  <c r="BD36" i="74"/>
  <c r="CB36" i="74" s="1"/>
  <c r="BC36" i="74"/>
  <c r="BI36" i="74"/>
  <c r="CG36" i="74" s="1"/>
  <c r="BH23" i="74"/>
  <c r="CF23" i="74" s="1"/>
  <c r="BG23" i="74"/>
  <c r="CE23" i="74" s="1"/>
  <c r="BF23" i="74"/>
  <c r="CD23" i="74" s="1"/>
  <c r="BD23" i="74"/>
  <c r="CB23" i="74" s="1"/>
  <c r="BE23" i="74"/>
  <c r="CC23" i="74" s="1"/>
  <c r="BI23" i="74"/>
  <c r="CG23" i="74" s="1"/>
  <c r="BL23" i="74"/>
  <c r="CJ23" i="74" s="1"/>
  <c r="BK23" i="74"/>
  <c r="CI23" i="74" s="1"/>
  <c r="BC23" i="74"/>
  <c r="BJ23" i="74"/>
  <c r="CH23" i="74" s="1"/>
  <c r="BH22" i="74"/>
  <c r="CF22" i="74" s="1"/>
  <c r="BG22" i="74"/>
  <c r="CE22" i="74" s="1"/>
  <c r="BF22" i="74"/>
  <c r="CD22" i="74" s="1"/>
  <c r="BJ22" i="74"/>
  <c r="CH22" i="74" s="1"/>
  <c r="BI22" i="74"/>
  <c r="CG22" i="74" s="1"/>
  <c r="BE22" i="74"/>
  <c r="CC22" i="74" s="1"/>
  <c r="BL22" i="74"/>
  <c r="CJ22" i="74" s="1"/>
  <c r="BD22" i="74"/>
  <c r="CB22" i="74" s="1"/>
  <c r="BK22" i="74"/>
  <c r="CI22" i="74" s="1"/>
  <c r="BC22" i="74"/>
  <c r="BH21" i="74"/>
  <c r="CF21" i="74" s="1"/>
  <c r="BG21" i="74"/>
  <c r="CE21" i="74" s="1"/>
  <c r="BF21" i="74"/>
  <c r="CD21" i="74" s="1"/>
  <c r="BE21" i="74"/>
  <c r="CC21" i="74" s="1"/>
  <c r="BL21" i="74"/>
  <c r="CJ21" i="74" s="1"/>
  <c r="BD21" i="74"/>
  <c r="CB21" i="74" s="1"/>
  <c r="BK21" i="74"/>
  <c r="CI21" i="74" s="1"/>
  <c r="BC21" i="74"/>
  <c r="BJ21" i="74"/>
  <c r="CH21" i="74" s="1"/>
  <c r="BI21" i="74"/>
  <c r="CG21" i="74" s="1"/>
  <c r="BH20" i="74"/>
  <c r="CF20" i="74" s="1"/>
  <c r="BG20" i="74"/>
  <c r="CE20" i="74" s="1"/>
  <c r="BF20" i="74"/>
  <c r="CD20" i="74" s="1"/>
  <c r="BE20" i="74"/>
  <c r="CC20" i="74" s="1"/>
  <c r="BL20" i="74"/>
  <c r="CJ20" i="74" s="1"/>
  <c r="BD20" i="74"/>
  <c r="CB20" i="74" s="1"/>
  <c r="BI20" i="74"/>
  <c r="CG20" i="74" s="1"/>
  <c r="BK20" i="74"/>
  <c r="CI20" i="74" s="1"/>
  <c r="BC20" i="74"/>
  <c r="BJ20" i="74"/>
  <c r="CH20" i="74" s="1"/>
  <c r="BH19" i="74"/>
  <c r="CF19" i="74" s="1"/>
  <c r="BG19" i="74"/>
  <c r="CE19" i="74" s="1"/>
  <c r="BI19" i="74"/>
  <c r="CG19" i="74" s="1"/>
  <c r="BF19" i="74"/>
  <c r="CD19" i="74" s="1"/>
  <c r="BC19" i="74"/>
  <c r="BE19" i="74"/>
  <c r="CC19" i="74" s="1"/>
  <c r="BK19" i="74"/>
  <c r="CI19" i="74" s="1"/>
  <c r="BL19" i="74"/>
  <c r="CJ19" i="74" s="1"/>
  <c r="BD19" i="74"/>
  <c r="CB19" i="74" s="1"/>
  <c r="BJ19" i="74"/>
  <c r="CH19" i="74" s="1"/>
  <c r="BS43" i="74"/>
  <c r="BX43" i="74"/>
  <c r="BS25" i="74"/>
  <c r="BW43" i="74"/>
  <c r="BP43" i="74"/>
  <c r="BT43" i="74"/>
  <c r="BU43" i="74"/>
  <c r="BV25" i="74"/>
  <c r="BO43" i="74"/>
  <c r="BR43" i="74"/>
  <c r="BH11" i="74"/>
  <c r="CF11" i="74" s="1"/>
  <c r="BG11" i="74"/>
  <c r="CE11" i="74" s="1"/>
  <c r="BF11" i="74"/>
  <c r="CD11" i="74" s="1"/>
  <c r="BE11" i="74"/>
  <c r="CC11" i="74" s="1"/>
  <c r="BL11" i="74"/>
  <c r="CJ11" i="74" s="1"/>
  <c r="BD11" i="74"/>
  <c r="CB11" i="74" s="1"/>
  <c r="BK11" i="74"/>
  <c r="CI11" i="74" s="1"/>
  <c r="BC11" i="74"/>
  <c r="BI11" i="74"/>
  <c r="CG11" i="74" s="1"/>
  <c r="BJ11" i="74"/>
  <c r="CH11" i="74" s="1"/>
  <c r="BQ43" i="74"/>
  <c r="BU25" i="74"/>
  <c r="BW25" i="74"/>
  <c r="BH10" i="74"/>
  <c r="CF10" i="74" s="1"/>
  <c r="BC10" i="74"/>
  <c r="BG10" i="74"/>
  <c r="CE10" i="74" s="1"/>
  <c r="BK10" i="74"/>
  <c r="CI10" i="74" s="1"/>
  <c r="BF10" i="74"/>
  <c r="CD10" i="74" s="1"/>
  <c r="BJ10" i="74"/>
  <c r="CH10" i="74" s="1"/>
  <c r="BE10" i="74"/>
  <c r="CC10" i="74" s="1"/>
  <c r="BI10" i="74"/>
  <c r="CG10" i="74" s="1"/>
  <c r="BL10" i="74"/>
  <c r="CJ10" i="74" s="1"/>
  <c r="BD10" i="74"/>
  <c r="CB10" i="74" s="1"/>
  <c r="BT25" i="74"/>
  <c r="BX25" i="74"/>
  <c r="BH9" i="74"/>
  <c r="CF9" i="74" s="1"/>
  <c r="BG9" i="74"/>
  <c r="CE9" i="74" s="1"/>
  <c r="BF9" i="74"/>
  <c r="CD9" i="74" s="1"/>
  <c r="BE9" i="74"/>
  <c r="CC9" i="74" s="1"/>
  <c r="BI9" i="74"/>
  <c r="CG9" i="74" s="1"/>
  <c r="BL9" i="74"/>
  <c r="CJ9" i="74" s="1"/>
  <c r="BD9" i="74"/>
  <c r="CB9" i="74" s="1"/>
  <c r="BK9" i="74"/>
  <c r="CI9" i="74" s="1"/>
  <c r="BC9" i="74"/>
  <c r="BJ9" i="74"/>
  <c r="CH9" i="74" s="1"/>
  <c r="BR25" i="74"/>
  <c r="BV43" i="74"/>
  <c r="BG8" i="74"/>
  <c r="CE8" i="74" s="1"/>
  <c r="BH8" i="74"/>
  <c r="CF8" i="74" s="1"/>
  <c r="BF8" i="74"/>
  <c r="CD8" i="74" s="1"/>
  <c r="BL8" i="74"/>
  <c r="CJ8" i="74" s="1"/>
  <c r="BE8" i="74"/>
  <c r="CC8" i="74" s="1"/>
  <c r="BD8" i="74"/>
  <c r="CB8" i="74" s="1"/>
  <c r="BK8" i="74"/>
  <c r="CI8" i="74" s="1"/>
  <c r="BC8" i="74"/>
  <c r="BI8" i="74"/>
  <c r="CG8" i="74" s="1"/>
  <c r="BJ8" i="74"/>
  <c r="CH8" i="74" s="1"/>
  <c r="BP25" i="74"/>
  <c r="BQ25" i="74"/>
  <c r="BK24" i="74"/>
  <c r="CI24" i="74" s="1"/>
  <c r="BH7" i="74"/>
  <c r="CF7" i="74" s="1"/>
  <c r="BK7" i="74"/>
  <c r="CI7" i="74" s="1"/>
  <c r="BI7" i="74"/>
  <c r="CG7" i="74" s="1"/>
  <c r="BG7" i="74"/>
  <c r="CE7" i="74" s="1"/>
  <c r="BC7" i="74"/>
  <c r="BF7" i="74"/>
  <c r="CD7" i="74" s="1"/>
  <c r="BJ7" i="74"/>
  <c r="CH7" i="74" s="1"/>
  <c r="BE7" i="74"/>
  <c r="CC7" i="74" s="1"/>
  <c r="BL7" i="74"/>
  <c r="CJ7" i="74" s="1"/>
  <c r="BD7" i="74"/>
  <c r="CB7" i="74" s="1"/>
  <c r="BL24" i="74"/>
  <c r="CJ24" i="74" s="1"/>
  <c r="BC24" i="74"/>
  <c r="CA24" i="74" s="1"/>
  <c r="BD24" i="74"/>
  <c r="CB24" i="74" s="1"/>
  <c r="BE24" i="74"/>
  <c r="CC24" i="74" s="1"/>
  <c r="BF24" i="74"/>
  <c r="CD24" i="74" s="1"/>
  <c r="BI24" i="74"/>
  <c r="CG24" i="74" s="1"/>
  <c r="BH24" i="74"/>
  <c r="CF24" i="74" s="1"/>
  <c r="BG24" i="74"/>
  <c r="CE24" i="74" s="1"/>
  <c r="BO25" i="74"/>
  <c r="BJ24" i="74"/>
  <c r="CH24" i="74" s="1"/>
  <c r="P13" i="65"/>
  <c r="P17" i="65" s="1"/>
  <c r="P13" i="59"/>
  <c r="P16" i="59" s="1"/>
  <c r="P11" i="66" s="1"/>
  <c r="EB23" i="30"/>
  <c r="EB31" i="30" s="1"/>
  <c r="CV23" i="30"/>
  <c r="DJ63" i="30"/>
  <c r="EA63" i="30"/>
  <c r="DJ37" i="30"/>
  <c r="EA37" i="30"/>
  <c r="W63" i="30"/>
  <c r="BD63" i="30" s="1"/>
  <c r="BD37" i="30"/>
  <c r="GU29" i="30"/>
  <c r="GX29" i="30"/>
  <c r="HA29" i="30"/>
  <c r="GV29" i="30"/>
  <c r="GZ29" i="30"/>
  <c r="GT29" i="30"/>
  <c r="GY29" i="30"/>
  <c r="GW29" i="30"/>
  <c r="HB29" i="30"/>
  <c r="GS29" i="30"/>
  <c r="K16" i="71"/>
  <c r="M8" i="71"/>
  <c r="BE29" i="30" l="1"/>
  <c r="E37" i="76"/>
  <c r="E38" i="76" s="1"/>
  <c r="E42" i="76" s="1"/>
  <c r="E37" i="46"/>
  <c r="E38" i="46" s="1"/>
  <c r="E42" i="46" s="1"/>
  <c r="E38" i="73"/>
  <c r="E42" i="73" s="1"/>
  <c r="E26" i="76"/>
  <c r="E26" i="46"/>
  <c r="E23" i="61"/>
  <c r="E23" i="94" s="1"/>
  <c r="D26" i="76"/>
  <c r="D23" i="61"/>
  <c r="D23" i="94" s="1"/>
  <c r="D26" i="46"/>
  <c r="M26" i="73"/>
  <c r="D37" i="76"/>
  <c r="D38" i="76" s="1"/>
  <c r="D42" i="76" s="1"/>
  <c r="D38" i="73"/>
  <c r="D42" i="73" s="1"/>
  <c r="D37" i="46"/>
  <c r="D38" i="46" s="1"/>
  <c r="D42" i="46" s="1"/>
  <c r="C18" i="65"/>
  <c r="DL71" i="30"/>
  <c r="C17" i="59"/>
  <c r="CA12" i="74"/>
  <c r="E12" i="74"/>
  <c r="F12" i="74" s="1"/>
  <c r="CA41" i="74"/>
  <c r="E41" i="74"/>
  <c r="F41" i="74" s="1"/>
  <c r="CA40" i="74"/>
  <c r="E40" i="74"/>
  <c r="F40" i="74" s="1"/>
  <c r="CA39" i="74"/>
  <c r="E39" i="74"/>
  <c r="F39" i="74" s="1"/>
  <c r="CA38" i="74"/>
  <c r="E38" i="74"/>
  <c r="F38" i="74" s="1"/>
  <c r="CA37" i="74"/>
  <c r="E37" i="74"/>
  <c r="F37" i="74" s="1"/>
  <c r="CA36" i="74"/>
  <c r="E36" i="74"/>
  <c r="F36" i="74" s="1"/>
  <c r="CA23" i="74"/>
  <c r="E23" i="74"/>
  <c r="F23" i="74" s="1"/>
  <c r="CA22" i="74"/>
  <c r="E22" i="74"/>
  <c r="F22" i="74" s="1"/>
  <c r="CA21" i="74"/>
  <c r="E21" i="74"/>
  <c r="F21" i="74" s="1"/>
  <c r="CA20" i="74"/>
  <c r="E20" i="74"/>
  <c r="F20" i="74" s="1"/>
  <c r="CA19" i="74"/>
  <c r="E19" i="74"/>
  <c r="F19" i="74" s="1"/>
  <c r="CA11" i="74"/>
  <c r="E11" i="74"/>
  <c r="F11" i="74" s="1"/>
  <c r="CA10" i="74"/>
  <c r="E10" i="74"/>
  <c r="F10" i="74" s="1"/>
  <c r="CA9" i="74"/>
  <c r="E9" i="74"/>
  <c r="F9" i="74" s="1"/>
  <c r="CA8" i="74"/>
  <c r="E8" i="74"/>
  <c r="F8" i="74" s="1"/>
  <c r="CA7" i="74"/>
  <c r="E7" i="74"/>
  <c r="F7" i="74" s="1"/>
  <c r="E24" i="74"/>
  <c r="F24" i="74" s="1"/>
  <c r="E82" i="30"/>
  <c r="DK63" i="30"/>
  <c r="EB63" i="30"/>
  <c r="DK37" i="30"/>
  <c r="EB37" i="30"/>
  <c r="K18" i="71"/>
  <c r="M16" i="71"/>
  <c r="M18" i="71" s="1"/>
  <c r="K26" i="70" s="1"/>
  <c r="K28" i="70" s="1"/>
  <c r="N26" i="46" l="1"/>
  <c r="N26" i="76"/>
  <c r="F6" i="46"/>
  <c r="M6" i="73"/>
  <c r="L6" i="46" l="1"/>
  <c r="O13" i="66" l="1"/>
  <c r="O36" i="59"/>
  <c r="G6" i="46"/>
  <c r="P36" i="59" l="1"/>
  <c r="C36" i="59" s="1"/>
  <c r="P13" i="66"/>
  <c r="C13" i="66" s="1"/>
  <c r="I18" i="63"/>
  <c r="D18" i="63"/>
  <c r="H18" i="63"/>
  <c r="C18" i="63"/>
  <c r="G18" i="63"/>
  <c r="J18" i="63" l="1"/>
  <c r="F18" i="63"/>
  <c r="E18" i="63"/>
  <c r="B18" i="63"/>
  <c r="L17" i="63" l="1"/>
  <c r="C70" i="63" s="1"/>
  <c r="L9" i="63"/>
  <c r="C62" i="63" s="1"/>
  <c r="M5" i="46"/>
  <c r="M9" i="46" s="1"/>
  <c r="BW13" i="74" l="1"/>
  <c r="BT13" i="74"/>
  <c r="BO13" i="74"/>
  <c r="BQ13" i="74"/>
  <c r="BS13" i="74"/>
  <c r="BX13" i="74"/>
  <c r="BR13" i="74"/>
  <c r="BP13" i="74"/>
  <c r="BU13" i="74"/>
  <c r="BV13" i="74"/>
  <c r="BP45" i="74" l="1"/>
  <c r="E18" i="68"/>
  <c r="BQ45" i="74"/>
  <c r="F18" i="68"/>
  <c r="BR45" i="74"/>
  <c r="G18" i="68"/>
  <c r="BO45" i="74"/>
  <c r="D18" i="68"/>
  <c r="BV45" i="74"/>
  <c r="K18" i="68"/>
  <c r="BX45" i="74"/>
  <c r="M18" i="68"/>
  <c r="BT45" i="74"/>
  <c r="I18" i="68"/>
  <c r="BU45" i="74"/>
  <c r="J18" i="68"/>
  <c r="BS45" i="74"/>
  <c r="H18" i="68"/>
  <c r="BW45" i="74"/>
  <c r="L18" i="68"/>
  <c r="M14" i="75" l="1"/>
  <c r="M35" i="68"/>
  <c r="J35" i="68"/>
  <c r="J14" i="75"/>
  <c r="D14" i="75"/>
  <c r="D35" i="68"/>
  <c r="I14" i="75"/>
  <c r="I35" i="68"/>
  <c r="G35" i="68"/>
  <c r="G14" i="75"/>
  <c r="L14" i="75"/>
  <c r="L35" i="68"/>
  <c r="F14" i="75"/>
  <c r="F35" i="68"/>
  <c r="H35" i="68"/>
  <c r="H14" i="75"/>
  <c r="K14" i="75"/>
  <c r="K35" i="68"/>
  <c r="E14" i="75"/>
  <c r="E35" i="68"/>
  <c r="I17" i="69"/>
  <c r="I21" i="69" s="1"/>
  <c r="K17" i="69"/>
  <c r="K21" i="69" s="1"/>
  <c r="K21" i="68"/>
  <c r="G17" i="69"/>
  <c r="G21" i="69" s="1"/>
  <c r="E21" i="68"/>
  <c r="E17" i="69"/>
  <c r="E21" i="69" s="1"/>
  <c r="BY45" i="74"/>
  <c r="J17" i="69"/>
  <c r="J21" i="69" s="1"/>
  <c r="G21" i="68"/>
  <c r="F21" i="68"/>
  <c r="D21" i="68"/>
  <c r="J21" i="68"/>
  <c r="I21" i="68"/>
  <c r="H17" i="69"/>
  <c r="H21" i="69" s="1"/>
  <c r="M17" i="69"/>
  <c r="M21" i="69" s="1"/>
  <c r="L21" i="68"/>
  <c r="M21" i="68"/>
  <c r="L17" i="69"/>
  <c r="L21" i="69" s="1"/>
  <c r="F17" i="69"/>
  <c r="F21" i="69" s="1"/>
  <c r="D17" i="69"/>
  <c r="D21" i="69" s="1"/>
  <c r="H21" i="68"/>
  <c r="C18" i="68"/>
  <c r="C34" i="68"/>
  <c r="E22" i="68" l="1"/>
  <c r="H22" i="68"/>
  <c r="I22" i="68"/>
  <c r="M22" i="68"/>
  <c r="J22" i="68"/>
  <c r="G22" i="68"/>
  <c r="L22" i="68"/>
  <c r="D22" i="68"/>
  <c r="K22" i="68"/>
  <c r="F22" i="68"/>
  <c r="C17" i="69"/>
  <c r="C21" i="68"/>
  <c r="C35" i="68"/>
  <c r="C14" i="75"/>
  <c r="C21" i="69"/>
  <c r="H16" i="75" l="1"/>
  <c r="H18" i="75" s="1"/>
  <c r="H22" i="75" s="1"/>
  <c r="H37" i="68"/>
  <c r="H38" i="68" s="1"/>
  <c r="I16" i="75"/>
  <c r="I18" i="75" s="1"/>
  <c r="I22" i="75" s="1"/>
  <c r="I37" i="68"/>
  <c r="I38" i="68" s="1"/>
  <c r="K37" i="68"/>
  <c r="K38" i="68" s="1"/>
  <c r="K16" i="75"/>
  <c r="K18" i="75" s="1"/>
  <c r="K22" i="75" s="1"/>
  <c r="M16" i="75"/>
  <c r="M18" i="75" s="1"/>
  <c r="M22" i="75" s="1"/>
  <c r="M37" i="68"/>
  <c r="M38" i="68" s="1"/>
  <c r="C22" i="68"/>
  <c r="D16" i="75"/>
  <c r="D37" i="68"/>
  <c r="L16" i="75"/>
  <c r="L18" i="75" s="1"/>
  <c r="L22" i="75" s="1"/>
  <c r="L37" i="68"/>
  <c r="L38" i="68" s="1"/>
  <c r="F37" i="68"/>
  <c r="F38" i="68" s="1"/>
  <c r="F16" i="75"/>
  <c r="F18" i="75" s="1"/>
  <c r="F22" i="75" s="1"/>
  <c r="E16" i="75"/>
  <c r="E18" i="75" s="1"/>
  <c r="E22" i="75" s="1"/>
  <c r="E37" i="68"/>
  <c r="E38" i="68" s="1"/>
  <c r="G16" i="75"/>
  <c r="G18" i="75" s="1"/>
  <c r="G22" i="75" s="1"/>
  <c r="G37" i="68"/>
  <c r="G38" i="68" s="1"/>
  <c r="J16" i="75"/>
  <c r="J18" i="75" s="1"/>
  <c r="J22" i="75" s="1"/>
  <c r="J37" i="68"/>
  <c r="J38" i="68" s="1"/>
  <c r="BH16" i="74"/>
  <c r="BJ18" i="74"/>
  <c r="CH18" i="74" s="1"/>
  <c r="BL18" i="74"/>
  <c r="CJ18" i="74" s="1"/>
  <c r="BH18" i="74"/>
  <c r="CF18" i="74" s="1"/>
  <c r="BL16" i="74"/>
  <c r="BH5" i="74"/>
  <c r="CF5" i="74" s="1"/>
  <c r="BK29" i="74"/>
  <c r="CI29" i="74" s="1"/>
  <c r="BC34" i="74"/>
  <c r="BC6" i="74"/>
  <c r="BC16" i="74"/>
  <c r="CA16" i="74" s="1"/>
  <c r="BF4" i="74"/>
  <c r="BK5" i="74"/>
  <c r="CI5" i="74" s="1"/>
  <c r="BE5" i="74"/>
  <c r="CC5" i="74" s="1"/>
  <c r="BK28" i="74"/>
  <c r="CI28" i="74" s="1"/>
  <c r="BF18" i="74"/>
  <c r="CD18" i="74" s="1"/>
  <c r="BF17" i="74"/>
  <c r="CD17" i="74" s="1"/>
  <c r="C44" i="68"/>
  <c r="C24" i="75" s="1"/>
  <c r="BL28" i="74"/>
  <c r="CJ28" i="74" s="1"/>
  <c r="BL6" i="74"/>
  <c r="CJ6" i="74" s="1"/>
  <c r="BJ6" i="74"/>
  <c r="CH6" i="74" s="1"/>
  <c r="C16" i="75" l="1"/>
  <c r="D18" i="75"/>
  <c r="C37" i="68"/>
  <c r="D38" i="68"/>
  <c r="C38" i="68" s="1"/>
  <c r="CF16" i="74"/>
  <c r="CD4" i="74"/>
  <c r="BF28" i="74"/>
  <c r="BC28" i="74"/>
  <c r="BI18" i="74"/>
  <c r="CG18" i="74" s="1"/>
  <c r="BI28" i="74"/>
  <c r="BF29" i="74"/>
  <c r="CD29" i="74" s="1"/>
  <c r="BC30" i="74"/>
  <c r="BI4" i="74"/>
  <c r="BI6" i="74"/>
  <c r="CG6" i="74" s="1"/>
  <c r="BK16" i="74"/>
  <c r="BK18" i="74"/>
  <c r="CI18" i="74" s="1"/>
  <c r="BL5" i="74"/>
  <c r="CJ5" i="74" s="1"/>
  <c r="BD17" i="74"/>
  <c r="CB17" i="74" s="1"/>
  <c r="BL17" i="74"/>
  <c r="CJ17" i="74" s="1"/>
  <c r="BE29" i="74"/>
  <c r="CC29" i="74" s="1"/>
  <c r="CJ16" i="74"/>
  <c r="CA6" i="74"/>
  <c r="CA34" i="74"/>
  <c r="BG34" i="74"/>
  <c r="BK34" i="74"/>
  <c r="BF35" i="74"/>
  <c r="CD35" i="74" s="1"/>
  <c r="BJ35" i="74"/>
  <c r="CH35" i="74" s="1"/>
  <c r="BE42" i="74"/>
  <c r="CC42" i="74" s="1"/>
  <c r="BI42" i="74"/>
  <c r="CG42" i="74" s="1"/>
  <c r="BD34" i="74"/>
  <c r="BH34" i="74"/>
  <c r="BL34" i="74"/>
  <c r="BG35" i="74"/>
  <c r="CE35" i="74" s="1"/>
  <c r="BK35" i="74"/>
  <c r="CI35" i="74" s="1"/>
  <c r="BF42" i="74"/>
  <c r="CD42" i="74" s="1"/>
  <c r="BJ42" i="74"/>
  <c r="CH42" i="74" s="1"/>
  <c r="BE34" i="74"/>
  <c r="BI34" i="74"/>
  <c r="BD35" i="74"/>
  <c r="CB35" i="74" s="1"/>
  <c r="BH35" i="74"/>
  <c r="CF35" i="74" s="1"/>
  <c r="BL35" i="74"/>
  <c r="CJ35" i="74" s="1"/>
  <c r="BG42" i="74"/>
  <c r="CE42" i="74" s="1"/>
  <c r="BK42" i="74"/>
  <c r="CI42" i="74" s="1"/>
  <c r="BF34" i="74"/>
  <c r="BJ34" i="74"/>
  <c r="BE35" i="74"/>
  <c r="CC35" i="74" s="1"/>
  <c r="BI35" i="74"/>
  <c r="CG35" i="74" s="1"/>
  <c r="BD42" i="74"/>
  <c r="CB42" i="74" s="1"/>
  <c r="BH42" i="74"/>
  <c r="CF42" i="74" s="1"/>
  <c r="BL42" i="74"/>
  <c r="CJ42" i="74" s="1"/>
  <c r="BI5" i="74"/>
  <c r="CG5" i="74" s="1"/>
  <c r="BD30" i="74"/>
  <c r="CB30" i="74" s="1"/>
  <c r="BE18" i="74"/>
  <c r="CC18" i="74" s="1"/>
  <c r="BC42" i="74"/>
  <c r="BD4" i="74"/>
  <c r="BI16" i="74"/>
  <c r="BJ17" i="74"/>
  <c r="CH17" i="74" s="1"/>
  <c r="BE17" i="74"/>
  <c r="CC17" i="74" s="1"/>
  <c r="BC29" i="74"/>
  <c r="BH30" i="74"/>
  <c r="CF30" i="74" s="1"/>
  <c r="BG30" i="74"/>
  <c r="CE30" i="74" s="1"/>
  <c r="BK30" i="74"/>
  <c r="CI30" i="74" s="1"/>
  <c r="CI31" i="74" s="1"/>
  <c r="BJ16" i="74"/>
  <c r="BC4" i="74"/>
  <c r="BG28" i="74"/>
  <c r="BH6" i="74"/>
  <c r="CF6" i="74" s="1"/>
  <c r="BG29" i="74"/>
  <c r="CE29" i="74" s="1"/>
  <c r="BF30" i="74"/>
  <c r="CD30" i="74" s="1"/>
  <c r="BG5" i="74"/>
  <c r="CE5" i="74" s="1"/>
  <c r="BE16" i="74"/>
  <c r="BH17" i="74"/>
  <c r="CF17" i="74" s="1"/>
  <c r="BC18" i="74"/>
  <c r="BG4" i="74"/>
  <c r="BI17" i="74"/>
  <c r="CG17" i="74" s="1"/>
  <c r="BE30" i="74"/>
  <c r="CC30" i="74" s="1"/>
  <c r="BD29" i="74"/>
  <c r="CB29" i="74" s="1"/>
  <c r="BC17" i="74"/>
  <c r="BJ29" i="74"/>
  <c r="CH29" i="74" s="1"/>
  <c r="BH29" i="74"/>
  <c r="CF29" i="74" s="1"/>
  <c r="BL4" i="74"/>
  <c r="BE4" i="74"/>
  <c r="BG6" i="74"/>
  <c r="CE6" i="74" s="1"/>
  <c r="BL30" i="74"/>
  <c r="CJ30" i="74" s="1"/>
  <c r="BG16" i="74"/>
  <c r="BF5" i="74"/>
  <c r="CD5" i="74" s="1"/>
  <c r="BJ28" i="74"/>
  <c r="BK6" i="74"/>
  <c r="CI6" i="74" s="1"/>
  <c r="BF6" i="74"/>
  <c r="CD6" i="74" s="1"/>
  <c r="BD18" i="74"/>
  <c r="CB18" i="74" s="1"/>
  <c r="BL29" i="74"/>
  <c r="BK4" i="74"/>
  <c r="BE6" i="74"/>
  <c r="CC6" i="74" s="1"/>
  <c r="BC5" i="74"/>
  <c r="BI29" i="74"/>
  <c r="CG29" i="74" s="1"/>
  <c r="BD5" i="74"/>
  <c r="CB5" i="74" s="1"/>
  <c r="BD6" i="74"/>
  <c r="CB6" i="74" s="1"/>
  <c r="BF16" i="74"/>
  <c r="BI30" i="74"/>
  <c r="CG30" i="74" s="1"/>
  <c r="BJ5" i="74"/>
  <c r="CH5" i="74" s="1"/>
  <c r="BD28" i="74"/>
  <c r="BH28" i="74"/>
  <c r="BD16" i="74"/>
  <c r="BJ4" i="74"/>
  <c r="BH4" i="74"/>
  <c r="BJ30" i="74"/>
  <c r="CH30" i="74" s="1"/>
  <c r="BK17" i="74"/>
  <c r="CI17" i="74" s="1"/>
  <c r="BC35" i="74"/>
  <c r="BG17" i="74"/>
  <c r="CE17" i="74" s="1"/>
  <c r="BE28" i="74"/>
  <c r="BG18" i="74"/>
  <c r="CE18" i="74" s="1"/>
  <c r="D22" i="75" l="1"/>
  <c r="C22" i="75" s="1"/>
  <c r="C18" i="75"/>
  <c r="CJ25" i="74"/>
  <c r="BC43" i="74"/>
  <c r="BK31" i="74"/>
  <c r="BC25" i="74"/>
  <c r="E34" i="74"/>
  <c r="F34" i="74" s="1"/>
  <c r="BD43" i="74"/>
  <c r="CB34" i="74"/>
  <c r="CB43" i="74" s="1"/>
  <c r="BJ43" i="74"/>
  <c r="CH34" i="74"/>
  <c r="CH43" i="74" s="1"/>
  <c r="BE43" i="74"/>
  <c r="CC34" i="74"/>
  <c r="CC43" i="74" s="1"/>
  <c r="BK43" i="74"/>
  <c r="CI34" i="74"/>
  <c r="CI43" i="74" s="1"/>
  <c r="BF13" i="74"/>
  <c r="BF43" i="74"/>
  <c r="CD34" i="74"/>
  <c r="CD43" i="74" s="1"/>
  <c r="BL43" i="74"/>
  <c r="CJ34" i="74"/>
  <c r="CJ43" i="74" s="1"/>
  <c r="BG43" i="74"/>
  <c r="CE34" i="74"/>
  <c r="CE43" i="74" s="1"/>
  <c r="BI43" i="74"/>
  <c r="CG34" i="74"/>
  <c r="CG43" i="74" s="1"/>
  <c r="BH43" i="74"/>
  <c r="CF34" i="74"/>
  <c r="CF43" i="74" s="1"/>
  <c r="CA42" i="74"/>
  <c r="E42" i="74"/>
  <c r="F42" i="74" s="1"/>
  <c r="CC28" i="74"/>
  <c r="CC31" i="74" s="1"/>
  <c r="BE31" i="74"/>
  <c r="BJ13" i="74"/>
  <c r="CH4" i="74"/>
  <c r="CH13" i="74" s="1"/>
  <c r="CC4" i="74"/>
  <c r="CC13" i="74" s="1"/>
  <c r="BE13" i="74"/>
  <c r="BE25" i="74"/>
  <c r="CC16" i="74"/>
  <c r="CC25" i="74" s="1"/>
  <c r="CH16" i="74"/>
  <c r="CH25" i="74" s="1"/>
  <c r="BJ25" i="74"/>
  <c r="BI25" i="74"/>
  <c r="CG16" i="74"/>
  <c r="CG25" i="74" s="1"/>
  <c r="E6" i="74"/>
  <c r="F6" i="74" s="1"/>
  <c r="BK25" i="74"/>
  <c r="CI16" i="74"/>
  <c r="CI25" i="74" s="1"/>
  <c r="CA30" i="74"/>
  <c r="CA28" i="74"/>
  <c r="BC31" i="74"/>
  <c r="BH25" i="74"/>
  <c r="CB16" i="74"/>
  <c r="CB25" i="74" s="1"/>
  <c r="BD25" i="74"/>
  <c r="CA5" i="74"/>
  <c r="E5" i="74"/>
  <c r="F5" i="74" s="1"/>
  <c r="BG25" i="74"/>
  <c r="CE16" i="74"/>
  <c r="CE25" i="74" s="1"/>
  <c r="CJ4" i="74"/>
  <c r="CJ13" i="74" s="1"/>
  <c r="BL13" i="74"/>
  <c r="CA17" i="74"/>
  <c r="E17" i="74"/>
  <c r="F17" i="74" s="1"/>
  <c r="BG13" i="74"/>
  <c r="CE4" i="74"/>
  <c r="CE13" i="74" s="1"/>
  <c r="CA29" i="74"/>
  <c r="CB4" i="74"/>
  <c r="CB13" i="74" s="1"/>
  <c r="BD13" i="74"/>
  <c r="E16" i="74"/>
  <c r="BF31" i="74"/>
  <c r="CD28" i="74"/>
  <c r="CD31" i="74" s="1"/>
  <c r="CF25" i="74"/>
  <c r="BD31" i="74"/>
  <c r="CB28" i="74"/>
  <c r="CB31" i="74" s="1"/>
  <c r="BK13" i="74"/>
  <c r="CI4" i="74"/>
  <c r="CI13" i="74" s="1"/>
  <c r="CH28" i="74"/>
  <c r="CH31" i="74" s="1"/>
  <c r="BJ31" i="74"/>
  <c r="CA4" i="74"/>
  <c r="BC13" i="74"/>
  <c r="E4" i="74"/>
  <c r="CA35" i="74"/>
  <c r="E35" i="74"/>
  <c r="F35" i="74" s="1"/>
  <c r="CF28" i="74"/>
  <c r="CF31" i="74" s="1"/>
  <c r="BH31" i="74"/>
  <c r="BF25" i="74"/>
  <c r="CD16" i="74"/>
  <c r="CD25" i="74" s="1"/>
  <c r="BL31" i="74"/>
  <c r="CJ29" i="74"/>
  <c r="CJ31" i="74" s="1"/>
  <c r="CA18" i="74"/>
  <c r="E18" i="74"/>
  <c r="F18" i="74" s="1"/>
  <c r="CE28" i="74"/>
  <c r="CE31" i="74" s="1"/>
  <c r="BG31" i="74"/>
  <c r="BL25" i="74"/>
  <c r="CG28" i="74"/>
  <c r="CG31" i="74" s="1"/>
  <c r="BI31" i="74"/>
  <c r="CD13" i="74"/>
  <c r="BH13" i="74"/>
  <c r="CF4" i="74"/>
  <c r="CF13" i="74" s="1"/>
  <c r="BI13" i="74"/>
  <c r="CG4" i="74"/>
  <c r="CG13" i="74" s="1"/>
  <c r="CI45" i="74" l="1"/>
  <c r="BK45" i="74"/>
  <c r="CJ45" i="74"/>
  <c r="BD45" i="74"/>
  <c r="BF45" i="74"/>
  <c r="CB45" i="74"/>
  <c r="CA43" i="74"/>
  <c r="BG45" i="74"/>
  <c r="BH45" i="74"/>
  <c r="BJ45" i="74"/>
  <c r="CG45" i="74"/>
  <c r="CS76" i="74" s="1"/>
  <c r="BI45" i="74"/>
  <c r="E31" i="74"/>
  <c r="F31" i="74"/>
  <c r="BL45" i="74"/>
  <c r="F4" i="74"/>
  <c r="F13" i="74" s="1"/>
  <c r="E13" i="74"/>
  <c r="E25" i="74"/>
  <c r="F16" i="74"/>
  <c r="F25" i="74" s="1"/>
  <c r="CE45" i="74"/>
  <c r="BC45" i="74"/>
  <c r="BE45" i="74"/>
  <c r="E43" i="74"/>
  <c r="CF45" i="74"/>
  <c r="CH45" i="74"/>
  <c r="BM13" i="74"/>
  <c r="CA13" i="74"/>
  <c r="CD45" i="74"/>
  <c r="CA25" i="74"/>
  <c r="CA31" i="74"/>
  <c r="CC45" i="74"/>
  <c r="F43" i="74"/>
  <c r="F45" i="74" l="1"/>
  <c r="AX76" i="74"/>
  <c r="J27" i="68"/>
  <c r="AV76" i="74"/>
  <c r="H27" i="68"/>
  <c r="AS76" i="74"/>
  <c r="E27" i="68"/>
  <c r="BA76" i="74"/>
  <c r="M27" i="68"/>
  <c r="AT76" i="74"/>
  <c r="F27" i="68"/>
  <c r="AY76" i="74"/>
  <c r="K27" i="68"/>
  <c r="AZ76" i="74"/>
  <c r="L27" i="68"/>
  <c r="AR76" i="74"/>
  <c r="D27" i="68"/>
  <c r="AW76" i="74"/>
  <c r="I27" i="68"/>
  <c r="AU76" i="74"/>
  <c r="G27" i="68"/>
  <c r="CU76" i="74"/>
  <c r="CV76" i="74"/>
  <c r="CN76" i="74"/>
  <c r="CO76" i="74"/>
  <c r="E45" i="74"/>
  <c r="CA45" i="74"/>
  <c r="CT76" i="74"/>
  <c r="CP76" i="74"/>
  <c r="CR76" i="74"/>
  <c r="CQ76" i="74"/>
  <c r="C5" i="84" l="1"/>
  <c r="D25" i="68"/>
  <c r="D30" i="68"/>
  <c r="L25" i="68"/>
  <c r="L30" i="68"/>
  <c r="F5" i="84"/>
  <c r="F9" i="84" s="1"/>
  <c r="G25" i="68"/>
  <c r="G30" i="68"/>
  <c r="G5" i="84"/>
  <c r="G9" i="84" s="1"/>
  <c r="H25" i="68"/>
  <c r="H30" i="68"/>
  <c r="E25" i="68"/>
  <c r="E30" i="68"/>
  <c r="E5" i="84"/>
  <c r="E9" i="84" s="1"/>
  <c r="F25" i="68"/>
  <c r="F30" i="68"/>
  <c r="M25" i="68"/>
  <c r="M30" i="68"/>
  <c r="J5" i="84"/>
  <c r="J9" i="84" s="1"/>
  <c r="K25" i="68"/>
  <c r="K30" i="68"/>
  <c r="H5" i="84"/>
  <c r="I25" i="68"/>
  <c r="I30" i="68"/>
  <c r="J25" i="68"/>
  <c r="J30" i="68"/>
  <c r="L5" i="84"/>
  <c r="K5" i="84"/>
  <c r="D5" i="84"/>
  <c r="I5" i="84"/>
  <c r="BB76" i="74"/>
  <c r="CM76" i="74"/>
  <c r="CW76" i="74" s="1"/>
  <c r="C9" i="82" l="1"/>
  <c r="C15" i="82" s="1"/>
  <c r="C15" i="84" s="1"/>
  <c r="C5" i="83"/>
  <c r="C9" i="83" s="1"/>
  <c r="J5" i="83"/>
  <c r="J9" i="83" s="1"/>
  <c r="F9" i="82"/>
  <c r="F15" i="82" s="1"/>
  <c r="F15" i="84" s="1"/>
  <c r="F5" i="83"/>
  <c r="F9" i="83" s="1"/>
  <c r="G5" i="83"/>
  <c r="G9" i="83" s="1"/>
  <c r="G9" i="82"/>
  <c r="G27" i="82" s="1"/>
  <c r="G22" i="82" s="1"/>
  <c r="G22" i="84" s="1"/>
  <c r="E9" i="82"/>
  <c r="E15" i="82" s="1"/>
  <c r="E15" i="84" s="1"/>
  <c r="H5" i="83"/>
  <c r="H9" i="83" s="1"/>
  <c r="E5" i="83"/>
  <c r="E9" i="83" s="1"/>
  <c r="H9" i="82"/>
  <c r="H15" i="82" s="1"/>
  <c r="H15" i="84" s="1"/>
  <c r="J9" i="82"/>
  <c r="J27" i="82" s="1"/>
  <c r="J22" i="82" s="1"/>
  <c r="J22" i="84" s="1"/>
  <c r="K5" i="83"/>
  <c r="K9" i="83" s="1"/>
  <c r="K9" i="82"/>
  <c r="K9" i="84"/>
  <c r="I9" i="84"/>
  <c r="I9" i="82"/>
  <c r="I5" i="83"/>
  <c r="I9" i="83" s="1"/>
  <c r="L9" i="82"/>
  <c r="L9" i="84"/>
  <c r="L5" i="83"/>
  <c r="L9" i="83" s="1"/>
  <c r="C9" i="84"/>
  <c r="D9" i="82"/>
  <c r="D5" i="83"/>
  <c r="D9" i="83" s="1"/>
  <c r="D9" i="84"/>
  <c r="M5" i="82"/>
  <c r="M9" i="82" s="1"/>
  <c r="H9" i="84"/>
  <c r="M5" i="84"/>
  <c r="M9" i="84" s="1"/>
  <c r="C30" i="68"/>
  <c r="C27" i="68"/>
  <c r="C25" i="68"/>
  <c r="F27" i="82" l="1"/>
  <c r="F22" i="82" s="1"/>
  <c r="F22" i="84" s="1"/>
  <c r="F27" i="84" s="1"/>
  <c r="G15" i="82"/>
  <c r="G15" i="84" s="1"/>
  <c r="G18" i="84" s="1"/>
  <c r="C27" i="82"/>
  <c r="C22" i="82" s="1"/>
  <c r="C22" i="84" s="1"/>
  <c r="E27" i="82"/>
  <c r="E22" i="82" s="1"/>
  <c r="E22" i="84" s="1"/>
  <c r="E27" i="84" s="1"/>
  <c r="J15" i="82"/>
  <c r="J15" i="84" s="1"/>
  <c r="J18" i="84" s="1"/>
  <c r="H27" i="82"/>
  <c r="H22" i="82" s="1"/>
  <c r="H22" i="84" s="1"/>
  <c r="D15" i="82"/>
  <c r="D15" i="84" s="1"/>
  <c r="D27" i="82"/>
  <c r="D22" i="82" s="1"/>
  <c r="D22" i="84" s="1"/>
  <c r="F18" i="84"/>
  <c r="F18" i="82"/>
  <c r="F15" i="83"/>
  <c r="F18" i="83" s="1"/>
  <c r="C15" i="83"/>
  <c r="C18" i="82"/>
  <c r="G27" i="84"/>
  <c r="G22" i="83"/>
  <c r="G27" i="83" s="1"/>
  <c r="L15" i="82"/>
  <c r="L15" i="84" s="1"/>
  <c r="L27" i="82"/>
  <c r="L22" i="82" s="1"/>
  <c r="L22" i="84" s="1"/>
  <c r="I27" i="82"/>
  <c r="I22" i="82" s="1"/>
  <c r="I22" i="84" s="1"/>
  <c r="I15" i="82"/>
  <c r="I15" i="84" s="1"/>
  <c r="H15" i="83"/>
  <c r="H18" i="82"/>
  <c r="J27" i="84"/>
  <c r="J22" i="83"/>
  <c r="J27" i="83" s="1"/>
  <c r="E18" i="84"/>
  <c r="E18" i="82"/>
  <c r="E15" i="83"/>
  <c r="E18" i="83" s="1"/>
  <c r="K27" i="82"/>
  <c r="K22" i="82" s="1"/>
  <c r="K22" i="84" s="1"/>
  <c r="K15" i="82"/>
  <c r="K15" i="84" s="1"/>
  <c r="N5" i="84"/>
  <c r="N9" i="84" s="1"/>
  <c r="N5" i="83"/>
  <c r="N9" i="83" s="1"/>
  <c r="C45" i="68"/>
  <c r="C25" i="75" s="1"/>
  <c r="G15" i="83" l="1"/>
  <c r="G18" i="83" s="1"/>
  <c r="G18" i="82"/>
  <c r="F22" i="83"/>
  <c r="F27" i="83" s="1"/>
  <c r="C22" i="83"/>
  <c r="C27" i="83" s="1"/>
  <c r="J18" i="82"/>
  <c r="E22" i="83"/>
  <c r="E27" i="83" s="1"/>
  <c r="J15" i="83"/>
  <c r="J18" i="83" s="1"/>
  <c r="H22" i="83"/>
  <c r="H27" i="83" s="1"/>
  <c r="C27" i="84"/>
  <c r="K27" i="84"/>
  <c r="K22" i="83"/>
  <c r="K27" i="83" s="1"/>
  <c r="I18" i="84"/>
  <c r="I15" i="83"/>
  <c r="I18" i="83" s="1"/>
  <c r="I18" i="82"/>
  <c r="I27" i="84"/>
  <c r="I22" i="83"/>
  <c r="I27" i="83" s="1"/>
  <c r="H27" i="84"/>
  <c r="C18" i="84"/>
  <c r="H18" i="83"/>
  <c r="L27" i="84"/>
  <c r="L22" i="83"/>
  <c r="L27" i="83" s="1"/>
  <c r="C18" i="83"/>
  <c r="D27" i="84"/>
  <c r="D22" i="83"/>
  <c r="D27" i="83" s="1"/>
  <c r="M22" i="82"/>
  <c r="M27" i="82" s="1"/>
  <c r="K18" i="82"/>
  <c r="K18" i="84"/>
  <c r="K15" i="83"/>
  <c r="K18" i="83" s="1"/>
  <c r="H18" i="84"/>
  <c r="M15" i="84"/>
  <c r="M18" i="84" s="1"/>
  <c r="L18" i="84"/>
  <c r="L15" i="83"/>
  <c r="L18" i="83" s="1"/>
  <c r="L18" i="82"/>
  <c r="M15" i="82"/>
  <c r="M18" i="82" s="1"/>
  <c r="D18" i="84"/>
  <c r="D15" i="83"/>
  <c r="D18" i="83" s="1"/>
  <c r="D18" i="82"/>
  <c r="M22" i="83" l="1"/>
  <c r="M27" i="83" s="1"/>
  <c r="N15" i="83"/>
  <c r="N18" i="83" s="1"/>
  <c r="M15" i="83"/>
  <c r="M18" i="83" s="1"/>
  <c r="N15" i="84"/>
  <c r="N18" i="84" s="1"/>
  <c r="N22" i="83"/>
  <c r="N27" i="83" s="1"/>
  <c r="N22" i="82"/>
  <c r="N27" i="82"/>
  <c r="N23" i="82"/>
  <c r="N24" i="82"/>
  <c r="N25" i="82"/>
  <c r="N26" i="82"/>
  <c r="M22" i="84"/>
  <c r="M27" i="84" s="1"/>
  <c r="N22" i="84"/>
  <c r="N27" i="84" s="1"/>
  <c r="O22" i="84" l="1"/>
  <c r="O27" i="84"/>
  <c r="O24" i="84"/>
  <c r="O23" i="84"/>
  <c r="O25" i="84"/>
  <c r="O26" i="84"/>
  <c r="O22" i="83"/>
  <c r="O27" i="83"/>
  <c r="O23" i="83"/>
  <c r="O24" i="83"/>
  <c r="O25" i="83"/>
  <c r="O26" i="83"/>
  <c r="M37" i="73"/>
  <c r="C37" i="76"/>
  <c r="N37" i="76" s="1"/>
  <c r="C37" i="46"/>
  <c r="N37" i="46" s="1"/>
  <c r="C36" i="46"/>
  <c r="N36" i="46" l="1"/>
  <c r="N38" i="46" s="1"/>
  <c r="N42" i="46" s="1"/>
  <c r="C38" i="46"/>
  <c r="C42" i="46" s="1"/>
  <c r="M36" i="73"/>
  <c r="M38" i="73" s="1"/>
  <c r="M42" i="73" s="1"/>
  <c r="C36" i="76"/>
  <c r="C38" i="73"/>
  <c r="C42" i="73" s="1"/>
  <c r="N36" i="76" l="1"/>
  <c r="N38" i="76" s="1"/>
  <c r="N42" i="76" s="1"/>
  <c r="C38" i="76"/>
  <c r="C42" i="76" s="1"/>
  <c r="D6" i="46"/>
  <c r="N6" i="46" s="1"/>
  <c r="DI91" i="30"/>
  <c r="DL91" i="30" s="1"/>
  <c r="DI87" i="30" l="1"/>
  <c r="DL87" i="30" s="1"/>
  <c r="DI88" i="30"/>
  <c r="DL88" i="30" s="1"/>
  <c r="DI8" i="30"/>
  <c r="DI29" i="30" s="1"/>
  <c r="DI72" i="30" s="1"/>
  <c r="DI90" i="30"/>
  <c r="DL90" i="30" s="1"/>
  <c r="DI85" i="30"/>
  <c r="DL85" i="30" s="1"/>
  <c r="DL4" i="30"/>
  <c r="C4" i="30" s="1"/>
  <c r="DZ4" i="30"/>
  <c r="U72" i="30" l="1"/>
  <c r="DL72" i="30"/>
  <c r="DL8" i="30"/>
  <c r="DL29" i="30" s="1"/>
  <c r="C8" i="30"/>
  <c r="DZ8" i="30"/>
  <c r="EC4" i="30"/>
  <c r="EC72" i="30" s="1"/>
  <c r="DZ72" i="30"/>
  <c r="M23" i="61" s="1"/>
  <c r="M23" i="94" s="1"/>
  <c r="C29" i="30" l="1"/>
  <c r="C2" i="30"/>
  <c r="E2" i="30" s="1"/>
  <c r="F2" i="30" s="1"/>
  <c r="F72" i="30"/>
  <c r="E84" i="30" s="1"/>
  <c r="CG26" i="30" s="1"/>
  <c r="U77" i="30"/>
  <c r="U80" i="30" s="1"/>
  <c r="F80" i="30" s="1"/>
  <c r="N13" i="65"/>
  <c r="N17" i="65" s="1"/>
  <c r="C17" i="65" s="1"/>
  <c r="N13" i="59"/>
  <c r="C13" i="59" s="1"/>
  <c r="P23" i="94"/>
  <c r="Q23" i="94"/>
  <c r="C72" i="30"/>
  <c r="O5" i="94" s="1"/>
  <c r="P23" i="61"/>
  <c r="Q23" i="61"/>
  <c r="M26" i="84"/>
  <c r="M26" i="83"/>
  <c r="M26" i="46"/>
  <c r="M26" i="76"/>
  <c r="EC8" i="30"/>
  <c r="EC29" i="30" s="1"/>
  <c r="EC73" i="30" s="1"/>
  <c r="DZ29" i="30"/>
  <c r="DZ73" i="30" s="1"/>
  <c r="C13" i="65" l="1"/>
  <c r="CE12" i="30"/>
  <c r="CA4" i="30"/>
  <c r="BU5" i="30"/>
  <c r="BV24" i="30"/>
  <c r="CA11" i="30"/>
  <c r="BY11" i="30"/>
  <c r="CE6" i="30"/>
  <c r="CG7" i="30"/>
  <c r="BX7" i="30"/>
  <c r="CD13" i="30"/>
  <c r="BV26" i="30"/>
  <c r="BZ26" i="30"/>
  <c r="CB12" i="30"/>
  <c r="CA6" i="30"/>
  <c r="BV4" i="30"/>
  <c r="CF5" i="30"/>
  <c r="CF24" i="30"/>
  <c r="BW5" i="30"/>
  <c r="BZ12" i="30"/>
  <c r="CB11" i="30"/>
  <c r="BX24" i="30"/>
  <c r="BZ4" i="30"/>
  <c r="BU24" i="30"/>
  <c r="CF12" i="30"/>
  <c r="BY6" i="30"/>
  <c r="BU6" i="30"/>
  <c r="BZ7" i="30"/>
  <c r="CB7" i="30"/>
  <c r="CE13" i="30"/>
  <c r="BW26" i="30"/>
  <c r="CC26" i="30"/>
  <c r="BX25" i="30"/>
  <c r="CC5" i="30"/>
  <c r="BY4" i="30"/>
  <c r="CC7" i="30"/>
  <c r="CB24" i="30"/>
  <c r="CC12" i="30"/>
  <c r="BW12" i="30"/>
  <c r="BW4" i="30"/>
  <c r="BX4" i="30"/>
  <c r="CF11" i="30"/>
  <c r="CG11" i="30"/>
  <c r="BX12" i="30"/>
  <c r="CB4" i="30"/>
  <c r="CE25" i="30"/>
  <c r="CG12" i="30"/>
  <c r="CA24" i="30"/>
  <c r="CE24" i="30"/>
  <c r="CG6" i="30"/>
  <c r="CC6" i="30"/>
  <c r="BW7" i="30"/>
  <c r="CF7" i="30"/>
  <c r="BU13" i="30"/>
  <c r="BX26" i="30"/>
  <c r="CE26" i="30"/>
  <c r="BY24" i="30"/>
  <c r="CF26" i="30"/>
  <c r="CD12" i="30"/>
  <c r="BU4" i="30"/>
  <c r="BZ25" i="30"/>
  <c r="BW25" i="30"/>
  <c r="CG25" i="30"/>
  <c r="CF25" i="30"/>
  <c r="BV11" i="30"/>
  <c r="CE11" i="30"/>
  <c r="BV6" i="30"/>
  <c r="BX6" i="30"/>
  <c r="CA7" i="30"/>
  <c r="BX13" i="30"/>
  <c r="BY13" i="30"/>
  <c r="CB26" i="30"/>
  <c r="CA26" i="30"/>
  <c r="CD5" i="30"/>
  <c r="CD7" i="30"/>
  <c r="C49" i="59"/>
  <c r="C25" i="66" s="1"/>
  <c r="CC25" i="30"/>
  <c r="CG5" i="30"/>
  <c r="BZ5" i="30"/>
  <c r="BY5" i="30"/>
  <c r="CD4" i="30"/>
  <c r="CF4" i="30"/>
  <c r="CG4" i="30"/>
  <c r="CB25" i="30"/>
  <c r="CE4" i="30"/>
  <c r="BZ6" i="30"/>
  <c r="CB6" i="30"/>
  <c r="CE7" i="30"/>
  <c r="BZ13" i="30"/>
  <c r="CG13" i="30"/>
  <c r="CD26" i="30"/>
  <c r="CC11" i="30"/>
  <c r="BW11" i="30"/>
  <c r="CB13" i="30"/>
  <c r="CG24" i="30"/>
  <c r="CD25" i="30"/>
  <c r="CE5" i="30"/>
  <c r="E83" i="30"/>
  <c r="BW24" i="30"/>
  <c r="BX5" i="30"/>
  <c r="CA25" i="30"/>
  <c r="BV5" i="30"/>
  <c r="BX11" i="30"/>
  <c r="BZ11" i="30"/>
  <c r="BU11" i="30"/>
  <c r="CC4" i="30"/>
  <c r="BY25" i="30"/>
  <c r="CD6" i="30"/>
  <c r="CF6" i="30"/>
  <c r="BY7" i="30"/>
  <c r="BV13" i="30"/>
  <c r="CC13" i="30"/>
  <c r="BY26" i="30"/>
  <c r="CC24" i="30"/>
  <c r="CD24" i="30"/>
  <c r="CF13" i="30"/>
  <c r="CD11" i="30"/>
  <c r="BU12" i="30"/>
  <c r="BV12" i="30"/>
  <c r="BU25" i="30"/>
  <c r="CA5" i="30"/>
  <c r="BY12" i="30"/>
  <c r="CA12" i="30"/>
  <c r="BV25" i="30"/>
  <c r="CB5" i="30"/>
  <c r="BZ24" i="30"/>
  <c r="BW6" i="30"/>
  <c r="BU7" i="30"/>
  <c r="BV7" i="30"/>
  <c r="BW13" i="30"/>
  <c r="CA13" i="30"/>
  <c r="BU26" i="30"/>
  <c r="F77" i="30"/>
  <c r="N16" i="59"/>
  <c r="N11" i="66" s="1"/>
  <c r="C11" i="66" s="1"/>
  <c r="N5" i="94"/>
  <c r="M5" i="94"/>
  <c r="CG27" i="30" l="1"/>
  <c r="BI13" i="30"/>
  <c r="CM13" i="30" s="1"/>
  <c r="CE14" i="30"/>
  <c r="BU8" i="30"/>
  <c r="CR17" i="30"/>
  <c r="BL4" i="30"/>
  <c r="CP4" i="30" s="1"/>
  <c r="BI24" i="30"/>
  <c r="CM24" i="30" s="1"/>
  <c r="BF26" i="30"/>
  <c r="CJ26" i="30" s="1"/>
  <c r="BO5" i="30"/>
  <c r="CS5" i="30" s="1"/>
  <c r="BN13" i="30"/>
  <c r="CR13" i="30" s="1"/>
  <c r="CL20" i="30"/>
  <c r="BM4" i="30"/>
  <c r="CQ4" i="30" s="1"/>
  <c r="BP12" i="30"/>
  <c r="CT12" i="30" s="1"/>
  <c r="CM17" i="30"/>
  <c r="BF5" i="30"/>
  <c r="CJ5" i="30" s="1"/>
  <c r="CU18" i="30"/>
  <c r="BR25" i="30"/>
  <c r="BL12" i="30"/>
  <c r="CP12" i="30" s="1"/>
  <c r="BJ11" i="30"/>
  <c r="CN11" i="30" s="1"/>
  <c r="BV8" i="30"/>
  <c r="BX14" i="30"/>
  <c r="CA14" i="30"/>
  <c r="BV27" i="30"/>
  <c r="BU14" i="30"/>
  <c r="CE8" i="30"/>
  <c r="CA27" i="30"/>
  <c r="CD27" i="30"/>
  <c r="CE27" i="30"/>
  <c r="BI25" i="30"/>
  <c r="CM25" i="30" s="1"/>
  <c r="BP7" i="30"/>
  <c r="CT7" i="30" s="1"/>
  <c r="BU27" i="30"/>
  <c r="BZ27" i="30"/>
  <c r="CD14" i="30"/>
  <c r="BW8" i="30"/>
  <c r="BI6" i="30"/>
  <c r="CM6" i="30" s="1"/>
  <c r="BZ14" i="30"/>
  <c r="CC8" i="30"/>
  <c r="CB27" i="30"/>
  <c r="BP26" i="30"/>
  <c r="CT26" i="30" s="1"/>
  <c r="BZ8" i="30"/>
  <c r="BL26" i="30"/>
  <c r="CP26" i="30" s="1"/>
  <c r="CB8" i="30"/>
  <c r="BG7" i="30"/>
  <c r="CK7" i="30" s="1"/>
  <c r="CC14" i="30"/>
  <c r="CB14" i="30"/>
  <c r="CC27" i="30"/>
  <c r="CG14" i="30"/>
  <c r="BY8" i="30"/>
  <c r="CF27" i="30"/>
  <c r="BP11" i="30"/>
  <c r="CT11" i="30" s="1"/>
  <c r="CU17" i="30"/>
  <c r="BR24" i="30"/>
  <c r="BM6" i="30"/>
  <c r="CQ6" i="30" s="1"/>
  <c r="BO7" i="30"/>
  <c r="CS7" i="30" s="1"/>
  <c r="BF7" i="30"/>
  <c r="CJ7" i="30" s="1"/>
  <c r="BM13" i="30"/>
  <c r="CQ13" i="30" s="1"/>
  <c r="BR13" i="30"/>
  <c r="CV13" i="30" s="1"/>
  <c r="CP20" i="30"/>
  <c r="BI26" i="30"/>
  <c r="CM26" i="30" s="1"/>
  <c r="BJ26" i="30"/>
  <c r="CN26" i="30" s="1"/>
  <c r="CA8" i="30"/>
  <c r="CD8" i="30"/>
  <c r="BX8" i="30"/>
  <c r="BX27" i="30"/>
  <c r="CF14" i="30"/>
  <c r="CF8" i="30"/>
  <c r="CG8" i="30"/>
  <c r="BK5" i="30"/>
  <c r="CO5" i="30" s="1"/>
  <c r="CL18" i="30"/>
  <c r="CO17" i="30"/>
  <c r="BJ12" i="30"/>
  <c r="CN12" i="30" s="1"/>
  <c r="CO18" i="30"/>
  <c r="BO11" i="30"/>
  <c r="CS11" i="30" s="1"/>
  <c r="BH4" i="30"/>
  <c r="CL4" i="30" s="1"/>
  <c r="BM12" i="30"/>
  <c r="CQ12" i="30" s="1"/>
  <c r="CN18" i="30"/>
  <c r="BF11" i="30"/>
  <c r="CJ11" i="30" s="1"/>
  <c r="BQ4" i="30"/>
  <c r="CU4" i="30" s="1"/>
  <c r="BQ12" i="30"/>
  <c r="CV18" i="30"/>
  <c r="BQ6" i="30"/>
  <c r="CU6" i="30" s="1"/>
  <c r="BH7" i="30"/>
  <c r="CL7" i="30" s="1"/>
  <c r="BJ7" i="30"/>
  <c r="CN7" i="30" s="1"/>
  <c r="BQ13" i="30"/>
  <c r="CU13" i="30" s="1"/>
  <c r="CJ20" i="30"/>
  <c r="CT20" i="30"/>
  <c r="BM26" i="30"/>
  <c r="CQ26" i="30" s="1"/>
  <c r="BN26" i="30"/>
  <c r="CR26" i="30" s="1"/>
  <c r="BN4" i="30"/>
  <c r="CR4" i="30" s="1"/>
  <c r="BI12" i="30"/>
  <c r="CM12" i="30" s="1"/>
  <c r="BI5" i="30"/>
  <c r="CM5" i="30" s="1"/>
  <c r="CP18" i="30"/>
  <c r="BO24" i="30"/>
  <c r="CS24" i="30" s="1"/>
  <c r="BK6" i="30"/>
  <c r="CO6" i="30" s="1"/>
  <c r="BL24" i="30"/>
  <c r="CP24" i="30" s="1"/>
  <c r="BK4" i="30"/>
  <c r="CO4" i="30" s="1"/>
  <c r="BO25" i="30"/>
  <c r="CS25" i="30" s="1"/>
  <c r="CQ18" i="30"/>
  <c r="BR4" i="30"/>
  <c r="BO6" i="30"/>
  <c r="CS6" i="30" s="1"/>
  <c r="BR7" i="30"/>
  <c r="CV7" i="30" s="1"/>
  <c r="CM20" i="30"/>
  <c r="BM5" i="30"/>
  <c r="CQ5" i="30" s="1"/>
  <c r="BK24" i="30"/>
  <c r="CO24" i="30" s="1"/>
  <c r="BQ5" i="30"/>
  <c r="CU5" i="30" s="1"/>
  <c r="BR11" i="30"/>
  <c r="BP24" i="30"/>
  <c r="CT24" i="30" s="1"/>
  <c r="BH6" i="30"/>
  <c r="CL6" i="30" s="1"/>
  <c r="BJ6" i="30"/>
  <c r="CN6" i="30" s="1"/>
  <c r="BQ7" i="30"/>
  <c r="CU7" i="30" s="1"/>
  <c r="BG13" i="30"/>
  <c r="BH13" i="30"/>
  <c r="CL13" i="30" s="1"/>
  <c r="CK20" i="30"/>
  <c r="CQ20" i="30"/>
  <c r="BO26" i="30"/>
  <c r="CS26" i="30" s="1"/>
  <c r="BP25" i="30"/>
  <c r="CT25" i="30" s="1"/>
  <c r="BM7" i="30"/>
  <c r="CQ7" i="30" s="1"/>
  <c r="CV20" i="30"/>
  <c r="BG26" i="30"/>
  <c r="CK26" i="30" s="1"/>
  <c r="BH25" i="30"/>
  <c r="CL25" i="30" s="1"/>
  <c r="BM24" i="30"/>
  <c r="CQ24" i="30" s="1"/>
  <c r="BG5" i="30"/>
  <c r="CK5" i="30" s="1"/>
  <c r="CR18" i="30"/>
  <c r="BH12" i="30"/>
  <c r="CL12" i="30" s="1"/>
  <c r="BJ24" i="30"/>
  <c r="CN24" i="30" s="1"/>
  <c r="CK18" i="30"/>
  <c r="BL5" i="30"/>
  <c r="CP5" i="30" s="1"/>
  <c r="BG25" i="30"/>
  <c r="CK25" i="30" s="1"/>
  <c r="BF24" i="30"/>
  <c r="CJ24" i="30" s="1"/>
  <c r="C16" i="59"/>
  <c r="BR5" i="30"/>
  <c r="CT18" i="30"/>
  <c r="BQ25" i="30"/>
  <c r="CU25" i="30" s="1"/>
  <c r="BL6" i="30"/>
  <c r="CP6" i="30" s="1"/>
  <c r="BN6" i="30"/>
  <c r="CR6" i="30" s="1"/>
  <c r="BK7" i="30"/>
  <c r="CO7" i="30" s="1"/>
  <c r="BL13" i="30"/>
  <c r="CP13" i="30" s="1"/>
  <c r="BF13" i="30"/>
  <c r="CJ13" i="30" s="1"/>
  <c r="CO20" i="30"/>
  <c r="CU20" i="30"/>
  <c r="BH26" i="30"/>
  <c r="CL26" i="30" s="1"/>
  <c r="BL25" i="30"/>
  <c r="CP25" i="30" s="1"/>
  <c r="BK12" i="30"/>
  <c r="CO12" i="30" s="1"/>
  <c r="BN5" i="30"/>
  <c r="CR5" i="30" s="1"/>
  <c r="BG11" i="30"/>
  <c r="CK11" i="30" s="1"/>
  <c r="CN17" i="30"/>
  <c r="BF12" i="30"/>
  <c r="BI4" i="30"/>
  <c r="CM4" i="30" s="1"/>
  <c r="BM25" i="30"/>
  <c r="CQ25" i="30" s="1"/>
  <c r="CM18" i="30"/>
  <c r="BJ4" i="30"/>
  <c r="CN4" i="30" s="1"/>
  <c r="BN12" i="30"/>
  <c r="CR12" i="30" s="1"/>
  <c r="CS18" i="30"/>
  <c r="CJ18" i="30"/>
  <c r="BP4" i="30"/>
  <c r="CT4" i="30" s="1"/>
  <c r="BQ11" i="30"/>
  <c r="CU11" i="30" s="1"/>
  <c r="BG6" i="30"/>
  <c r="CK6" i="30" s="1"/>
  <c r="BI7" i="30"/>
  <c r="CM7" i="30" s="1"/>
  <c r="BN7" i="30"/>
  <c r="CR7" i="30" s="1"/>
  <c r="BK13" i="30"/>
  <c r="CO13" i="30" s="1"/>
  <c r="CN20" i="30"/>
  <c r="CR20" i="30"/>
  <c r="BQ26" i="30"/>
  <c r="CU26" i="30" s="1"/>
  <c r="BR26" i="30"/>
  <c r="CV26" i="30" s="1"/>
  <c r="BY14" i="30"/>
  <c r="BG12" i="30"/>
  <c r="BJ5" i="30"/>
  <c r="CN5" i="30" s="1"/>
  <c r="BN25" i="30"/>
  <c r="CR25" i="30" s="1"/>
  <c r="BG24" i="30"/>
  <c r="CK24" i="30" s="1"/>
  <c r="BO4" i="30"/>
  <c r="BH24" i="30"/>
  <c r="CL24" i="30" s="1"/>
  <c r="BF4" i="30"/>
  <c r="BR12" i="30"/>
  <c r="BF6" i="30"/>
  <c r="CJ6" i="30" s="1"/>
  <c r="BO13" i="30"/>
  <c r="CS13" i="30" s="1"/>
  <c r="BN11" i="30"/>
  <c r="CR11" i="30" s="1"/>
  <c r="BH5" i="30"/>
  <c r="CL5" i="30" s="1"/>
  <c r="BK25" i="30"/>
  <c r="CO25" i="30" s="1"/>
  <c r="BK11" i="30"/>
  <c r="CO11" i="30" s="1"/>
  <c r="BI11" i="30"/>
  <c r="CK17" i="30"/>
  <c r="BJ25" i="30"/>
  <c r="CN25" i="30" s="1"/>
  <c r="BH11" i="30"/>
  <c r="CL11" i="30" s="1"/>
  <c r="BL11" i="30"/>
  <c r="CP11" i="30" s="1"/>
  <c r="BO12" i="30"/>
  <c r="CS12" i="30" s="1"/>
  <c r="BG4" i="30"/>
  <c r="CK4" i="30" s="1"/>
  <c r="C48" i="59"/>
  <c r="C24" i="66" s="1"/>
  <c r="BM11" i="30"/>
  <c r="CQ11" i="30" s="1"/>
  <c r="BN24" i="30"/>
  <c r="BF25" i="30"/>
  <c r="CJ25" i="30" s="1"/>
  <c r="BP5" i="30"/>
  <c r="CT5" i="30" s="1"/>
  <c r="CT17" i="30"/>
  <c r="BQ24" i="30"/>
  <c r="CU24" i="30" s="1"/>
  <c r="BP6" i="30"/>
  <c r="CT6" i="30" s="1"/>
  <c r="BR6" i="30"/>
  <c r="CV6" i="30" s="1"/>
  <c r="BL7" i="30"/>
  <c r="CP7" i="30" s="1"/>
  <c r="BP13" i="30"/>
  <c r="CT13" i="30" s="1"/>
  <c r="BJ13" i="30"/>
  <c r="CN13" i="30" s="1"/>
  <c r="CS20" i="30"/>
  <c r="BK26" i="30"/>
  <c r="CO26" i="30" s="1"/>
  <c r="BY27" i="30"/>
  <c r="BV14" i="30"/>
  <c r="BW14" i="30"/>
  <c r="BW27" i="30"/>
  <c r="Q5" i="94"/>
  <c r="P5" i="94"/>
  <c r="P5" i="61"/>
  <c r="Q5" i="61"/>
  <c r="CT21" i="30" l="1"/>
  <c r="BV29" i="30"/>
  <c r="E20" i="65" s="1"/>
  <c r="E24" i="65" s="1"/>
  <c r="CV25" i="30"/>
  <c r="CE29" i="30"/>
  <c r="N19" i="59" s="1"/>
  <c r="N23" i="59" s="1"/>
  <c r="CV5" i="30"/>
  <c r="BU29" i="30"/>
  <c r="D19" i="59" s="1"/>
  <c r="D23" i="59" s="1"/>
  <c r="CA29" i="30"/>
  <c r="J20" i="65" s="1"/>
  <c r="J24" i="65" s="1"/>
  <c r="CD29" i="30"/>
  <c r="M20" i="65" s="1"/>
  <c r="M24" i="65" s="1"/>
  <c r="CC29" i="30"/>
  <c r="L20" i="65" s="1"/>
  <c r="L24" i="65" s="1"/>
  <c r="BH21" i="30"/>
  <c r="BZ29" i="30"/>
  <c r="I20" i="65" s="1"/>
  <c r="I24" i="65" s="1"/>
  <c r="CB29" i="30"/>
  <c r="K20" i="65" s="1"/>
  <c r="K24" i="65" s="1"/>
  <c r="CR14" i="30"/>
  <c r="BG14" i="30"/>
  <c r="BL21" i="30"/>
  <c r="CP14" i="30"/>
  <c r="BF14" i="30"/>
  <c r="CN21" i="30"/>
  <c r="BO8" i="30"/>
  <c r="BO14" i="30"/>
  <c r="BP27" i="30"/>
  <c r="BJ21" i="30"/>
  <c r="BK8" i="30"/>
  <c r="CL17" i="30"/>
  <c r="CL21" i="30" s="1"/>
  <c r="CP17" i="30"/>
  <c r="CP21" i="30" s="1"/>
  <c r="CU27" i="30"/>
  <c r="BN14" i="30"/>
  <c r="BF27" i="30"/>
  <c r="BK21" i="30"/>
  <c r="BN27" i="30"/>
  <c r="CG29" i="30"/>
  <c r="P19" i="59" s="1"/>
  <c r="P23" i="59" s="1"/>
  <c r="CU21" i="30"/>
  <c r="CQ14" i="30"/>
  <c r="CK21" i="30"/>
  <c r="BO21" i="30"/>
  <c r="BF21" i="30"/>
  <c r="CO21" i="30"/>
  <c r="CT27" i="30"/>
  <c r="BR21" i="30"/>
  <c r="CF29" i="30"/>
  <c r="O20" i="65" s="1"/>
  <c r="O24" i="65" s="1"/>
  <c r="BI8" i="30"/>
  <c r="E13" i="30"/>
  <c r="F13" i="30" s="1"/>
  <c r="CO27" i="30"/>
  <c r="BN8" i="30"/>
  <c r="CS14" i="30"/>
  <c r="BI14" i="30"/>
  <c r="CK8" i="30"/>
  <c r="CM21" i="30"/>
  <c r="BG21" i="30"/>
  <c r="CJ17" i="30"/>
  <c r="CJ21" i="30" s="1"/>
  <c r="BY29" i="30"/>
  <c r="H20" i="65" s="1"/>
  <c r="H24" i="65" s="1"/>
  <c r="BH8" i="30"/>
  <c r="E18" i="30"/>
  <c r="F18" i="30" s="1"/>
  <c r="CK27" i="30"/>
  <c r="BQ21" i="30"/>
  <c r="CL14" i="30"/>
  <c r="BI21" i="30"/>
  <c r="CR24" i="30"/>
  <c r="CR27" i="30" s="1"/>
  <c r="E17" i="30"/>
  <c r="F17" i="30" s="1"/>
  <c r="CT8" i="30"/>
  <c r="BH27" i="30"/>
  <c r="BJ27" i="30"/>
  <c r="BL27" i="30"/>
  <c r="BQ14" i="30"/>
  <c r="BX29" i="30"/>
  <c r="G19" i="59" s="1"/>
  <c r="G23" i="59" s="1"/>
  <c r="CK12" i="30"/>
  <c r="BF8" i="30"/>
  <c r="BG8" i="30"/>
  <c r="CM8" i="30"/>
  <c r="BI27" i="30"/>
  <c r="CN27" i="30"/>
  <c r="BP14" i="30"/>
  <c r="BM14" i="30"/>
  <c r="CS17" i="30"/>
  <c r="CS21" i="30" s="1"/>
  <c r="CL8" i="30"/>
  <c r="BM21" i="30"/>
  <c r="BH14" i="30"/>
  <c r="BK14" i="30"/>
  <c r="BK27" i="30"/>
  <c r="BP21" i="30"/>
  <c r="BL14" i="30"/>
  <c r="CT14" i="30"/>
  <c r="BW29" i="30"/>
  <c r="F19" i="59" s="1"/>
  <c r="F23" i="59" s="1"/>
  <c r="BG27" i="30"/>
  <c r="BQ8" i="30"/>
  <c r="BJ14" i="30"/>
  <c r="BL8" i="30"/>
  <c r="CJ12" i="30"/>
  <c r="CV12" i="30" s="1"/>
  <c r="E20" i="30"/>
  <c r="F20" i="30" s="1"/>
  <c r="CU12" i="30"/>
  <c r="CU14" i="30" s="1"/>
  <c r="E26" i="30"/>
  <c r="F26" i="30" s="1"/>
  <c r="CQ17" i="30"/>
  <c r="CQ21" i="30" s="1"/>
  <c r="CO8" i="30"/>
  <c r="CS4" i="30"/>
  <c r="CS8" i="30" s="1"/>
  <c r="CM11" i="30"/>
  <c r="CM14" i="30" s="1"/>
  <c r="CN14" i="30"/>
  <c r="BO27" i="30"/>
  <c r="BJ8" i="30"/>
  <c r="CQ27" i="30"/>
  <c r="E7" i="30"/>
  <c r="F7" i="30" s="1"/>
  <c r="E6" i="30"/>
  <c r="F6" i="30" s="1"/>
  <c r="CV17" i="30"/>
  <c r="CV21" i="30" s="1"/>
  <c r="BM8" i="30"/>
  <c r="CN8" i="30"/>
  <c r="BM27" i="30"/>
  <c r="CK13" i="30"/>
  <c r="CR8" i="30"/>
  <c r="BQ27" i="30"/>
  <c r="CS27" i="30"/>
  <c r="CJ4" i="30"/>
  <c r="CJ8" i="30" s="1"/>
  <c r="BN21" i="30"/>
  <c r="CQ8" i="30"/>
  <c r="BP8" i="30"/>
  <c r="CR21" i="30"/>
  <c r="CO14" i="30"/>
  <c r="CM27" i="30"/>
  <c r="CU8" i="30"/>
  <c r="CP8" i="30"/>
  <c r="CL27" i="30"/>
  <c r="CP27" i="30"/>
  <c r="E12" i="30"/>
  <c r="F12" i="30" s="1"/>
  <c r="E5" i="30"/>
  <c r="F5" i="30" s="1"/>
  <c r="E25" i="30"/>
  <c r="F25" i="30" s="1"/>
  <c r="CJ27" i="30"/>
  <c r="BS21" i="30" l="1"/>
  <c r="G20" i="65"/>
  <c r="G24" i="65" s="1"/>
  <c r="CK14" i="30"/>
  <c r="CK29" i="30" s="1"/>
  <c r="E29" i="59" s="1"/>
  <c r="E19" i="59"/>
  <c r="E23" i="59" s="1"/>
  <c r="N14" i="66"/>
  <c r="N16" i="66" s="1"/>
  <c r="N21" i="66" s="1"/>
  <c r="N37" i="59"/>
  <c r="N39" i="59" s="1"/>
  <c r="N20" i="65"/>
  <c r="N24" i="65" s="1"/>
  <c r="L19" i="59"/>
  <c r="L23" i="59" s="1"/>
  <c r="D20" i="65"/>
  <c r="D24" i="65" s="1"/>
  <c r="J19" i="59"/>
  <c r="J23" i="59" s="1"/>
  <c r="I19" i="59"/>
  <c r="I23" i="59" s="1"/>
  <c r="M19" i="59"/>
  <c r="M23" i="59" s="1"/>
  <c r="F20" i="65"/>
  <c r="F24" i="65" s="1"/>
  <c r="K19" i="59"/>
  <c r="K37" i="59" s="1"/>
  <c r="K39" i="59" s="1"/>
  <c r="BF29" i="30"/>
  <c r="G14" i="66"/>
  <c r="G16" i="66" s="1"/>
  <c r="G21" i="66" s="1"/>
  <c r="G37" i="59"/>
  <c r="G39" i="59" s="1"/>
  <c r="BG29" i="30"/>
  <c r="AS74" i="30" s="1"/>
  <c r="L74" i="30" s="1"/>
  <c r="BO29" i="30"/>
  <c r="BA74" i="30" s="1"/>
  <c r="T74" i="30" s="1"/>
  <c r="F37" i="59"/>
  <c r="F39" i="59" s="1"/>
  <c r="H19" i="59"/>
  <c r="H37" i="59" s="1"/>
  <c r="H39" i="59" s="1"/>
  <c r="BH29" i="30"/>
  <c r="AT74" i="30" s="1"/>
  <c r="M74" i="30" s="1"/>
  <c r="F14" i="66"/>
  <c r="F16" i="66" s="1"/>
  <c r="F21" i="66" s="1"/>
  <c r="BK29" i="30"/>
  <c r="AW74" i="30" s="1"/>
  <c r="P74" i="30" s="1"/>
  <c r="CT29" i="30"/>
  <c r="DI74" i="30" s="1"/>
  <c r="U73" i="30" s="1"/>
  <c r="BN29" i="30"/>
  <c r="AZ74" i="30" s="1"/>
  <c r="S74" i="30" s="1"/>
  <c r="BP29" i="30"/>
  <c r="BB74" i="30" s="1"/>
  <c r="U74" i="30" s="1"/>
  <c r="BL29" i="30"/>
  <c r="AX74" i="30" s="1"/>
  <c r="Q74" i="30" s="1"/>
  <c r="E21" i="30"/>
  <c r="CR29" i="30"/>
  <c r="DG74" i="30" s="1"/>
  <c r="S73" i="30" s="1"/>
  <c r="BM29" i="30"/>
  <c r="AY74" i="30" s="1"/>
  <c r="R74" i="30" s="1"/>
  <c r="CM29" i="30"/>
  <c r="G29" i="59" s="1"/>
  <c r="F5" i="73" s="1"/>
  <c r="BQ29" i="30"/>
  <c r="BC74" i="30" s="1"/>
  <c r="V74" i="30" s="1"/>
  <c r="O19" i="59"/>
  <c r="O14" i="66" s="1"/>
  <c r="O16" i="66" s="1"/>
  <c r="O21" i="66" s="1"/>
  <c r="BI29" i="30"/>
  <c r="AU74" i="30" s="1"/>
  <c r="N74" i="30" s="1"/>
  <c r="CO29" i="30"/>
  <c r="DD74" i="30" s="1"/>
  <c r="P73" i="30" s="1"/>
  <c r="BJ29" i="30"/>
  <c r="AV74" i="30" s="1"/>
  <c r="O74" i="30" s="1"/>
  <c r="P14" i="66"/>
  <c r="P16" i="66" s="1"/>
  <c r="P21" i="66" s="1"/>
  <c r="P37" i="59"/>
  <c r="P39" i="59" s="1"/>
  <c r="P20" i="65"/>
  <c r="P24" i="65" s="1"/>
  <c r="CH29" i="30"/>
  <c r="H84" i="30" s="1"/>
  <c r="CU29" i="30"/>
  <c r="DJ74" i="30" s="1"/>
  <c r="V73" i="30" s="1"/>
  <c r="CL29" i="30"/>
  <c r="F29" i="59" s="1"/>
  <c r="E5" i="73" s="1"/>
  <c r="CS29" i="30"/>
  <c r="DH74" i="30" s="1"/>
  <c r="T73" i="30" s="1"/>
  <c r="CP29" i="30"/>
  <c r="J29" i="59" s="1"/>
  <c r="CQ29" i="30"/>
  <c r="K29" i="59" s="1"/>
  <c r="CN29" i="30"/>
  <c r="DC74" i="30" s="1"/>
  <c r="O73" i="30" s="1"/>
  <c r="H27" i="59" s="1"/>
  <c r="CJ14" i="30"/>
  <c r="CJ29" i="30" s="1"/>
  <c r="D29" i="59" s="1"/>
  <c r="C5" i="73" s="1"/>
  <c r="F21" i="30"/>
  <c r="BR14" i="30"/>
  <c r="BS14" i="30" s="1"/>
  <c r="CV11" i="30"/>
  <c r="CV14" i="30" s="1"/>
  <c r="E11" i="30"/>
  <c r="D37" i="59"/>
  <c r="D14" i="66"/>
  <c r="BR27" i="30"/>
  <c r="BS27" i="30" s="1"/>
  <c r="CV24" i="30"/>
  <c r="CV27" i="30" s="1"/>
  <c r="E24" i="30"/>
  <c r="CV4" i="30"/>
  <c r="CV8" i="30" s="1"/>
  <c r="BR8" i="30"/>
  <c r="BS8" i="30" s="1"/>
  <c r="E4" i="30"/>
  <c r="AR74" i="30" l="1"/>
  <c r="K74" i="30" s="1"/>
  <c r="I5" i="73"/>
  <c r="I4" i="61" s="1"/>
  <c r="E14" i="66"/>
  <c r="E16" i="66" s="1"/>
  <c r="E21" i="66" s="1"/>
  <c r="E37" i="59"/>
  <c r="E39" i="59" s="1"/>
  <c r="J37" i="59"/>
  <c r="J39" i="59" s="1"/>
  <c r="L14" i="66"/>
  <c r="L16" i="66" s="1"/>
  <c r="L21" i="66" s="1"/>
  <c r="L37" i="59"/>
  <c r="L39" i="59" s="1"/>
  <c r="J14" i="66"/>
  <c r="J16" i="66" s="1"/>
  <c r="J21" i="66" s="1"/>
  <c r="K23" i="59"/>
  <c r="K32" i="59" s="1"/>
  <c r="I37" i="59"/>
  <c r="I39" i="59" s="1"/>
  <c r="M14" i="66"/>
  <c r="M16" i="66" s="1"/>
  <c r="M21" i="66" s="1"/>
  <c r="M37" i="59"/>
  <c r="M39" i="59" s="1"/>
  <c r="CZ74" i="30"/>
  <c r="L73" i="30" s="1"/>
  <c r="E27" i="59" s="1"/>
  <c r="I14" i="66"/>
  <c r="I16" i="66" s="1"/>
  <c r="I21" i="66" s="1"/>
  <c r="K14" i="66"/>
  <c r="K16" i="66" s="1"/>
  <c r="K21" i="66" s="1"/>
  <c r="J5" i="73"/>
  <c r="J4" i="61" s="1"/>
  <c r="J8" i="61" s="1"/>
  <c r="H23" i="59"/>
  <c r="N29" i="59"/>
  <c r="M4" i="61" s="1"/>
  <c r="M4" i="94" s="1"/>
  <c r="M8" i="94" s="1"/>
  <c r="M24" i="94" s="1"/>
  <c r="H14" i="66"/>
  <c r="H16" i="66" s="1"/>
  <c r="H21" i="66" s="1"/>
  <c r="L29" i="59"/>
  <c r="K5" i="73" s="1"/>
  <c r="K5" i="76" s="1"/>
  <c r="K9" i="76" s="1"/>
  <c r="C20" i="65"/>
  <c r="I29" i="59"/>
  <c r="H5" i="73" s="1"/>
  <c r="H5" i="46" s="1"/>
  <c r="H9" i="46" s="1"/>
  <c r="DB74" i="30"/>
  <c r="N73" i="30" s="1"/>
  <c r="G27" i="59" s="1"/>
  <c r="O29" i="59"/>
  <c r="N4" i="61" s="1"/>
  <c r="N8" i="61" s="1"/>
  <c r="DF74" i="30"/>
  <c r="R73" i="30" s="1"/>
  <c r="K27" i="59" s="1"/>
  <c r="C19" i="59"/>
  <c r="O37" i="59"/>
  <c r="O39" i="59" s="1"/>
  <c r="O75" i="30"/>
  <c r="O23" i="59"/>
  <c r="DE74" i="30"/>
  <c r="Q73" i="30" s="1"/>
  <c r="J27" i="59" s="1"/>
  <c r="M29" i="59"/>
  <c r="M32" i="59" s="1"/>
  <c r="DA74" i="30"/>
  <c r="M73" i="30" s="1"/>
  <c r="F27" i="59" s="1"/>
  <c r="H29" i="59"/>
  <c r="G5" i="73" s="1"/>
  <c r="G4" i="61" s="1"/>
  <c r="G8" i="61" s="1"/>
  <c r="O27" i="59"/>
  <c r="V75" i="30"/>
  <c r="M27" i="59"/>
  <c r="T75" i="30"/>
  <c r="I27" i="59"/>
  <c r="P75" i="30"/>
  <c r="N27" i="59"/>
  <c r="U75" i="30"/>
  <c r="L27" i="59"/>
  <c r="S75" i="30"/>
  <c r="C24" i="65"/>
  <c r="C25" i="65" s="1"/>
  <c r="E32" i="59"/>
  <c r="CY74" i="30"/>
  <c r="G32" i="59"/>
  <c r="C5" i="76"/>
  <c r="C9" i="73"/>
  <c r="C5" i="46"/>
  <c r="C4" i="61"/>
  <c r="C4" i="94" s="1"/>
  <c r="E5" i="76"/>
  <c r="E9" i="76" s="1"/>
  <c r="E4" i="61"/>
  <c r="E9" i="73"/>
  <c r="E5" i="46"/>
  <c r="E9" i="46" s="1"/>
  <c r="K18" i="63"/>
  <c r="L18" i="63" s="1"/>
  <c r="C71" i="63" s="1"/>
  <c r="D32" i="59"/>
  <c r="CV29" i="30"/>
  <c r="DK74" i="30" s="1"/>
  <c r="F24" i="30"/>
  <c r="F27" i="30" s="1"/>
  <c r="E27" i="30"/>
  <c r="BR29" i="30"/>
  <c r="BD74" i="30" s="1"/>
  <c r="F32" i="59"/>
  <c r="D16" i="66"/>
  <c r="D21" i="66" s="1"/>
  <c r="F4" i="30"/>
  <c r="F8" i="30" s="1"/>
  <c r="E8" i="30"/>
  <c r="J32" i="59"/>
  <c r="F5" i="76"/>
  <c r="F9" i="76" s="1"/>
  <c r="F5" i="46"/>
  <c r="F9" i="46" s="1"/>
  <c r="F9" i="73"/>
  <c r="F4" i="61"/>
  <c r="D39" i="59"/>
  <c r="D5" i="73"/>
  <c r="F11" i="30"/>
  <c r="F14" i="30" s="1"/>
  <c r="E14" i="30"/>
  <c r="H83" i="30" l="1"/>
  <c r="H85" i="30" s="1"/>
  <c r="BS29" i="30"/>
  <c r="I5" i="76"/>
  <c r="I9" i="76" s="1"/>
  <c r="I9" i="73"/>
  <c r="I15" i="73" s="1"/>
  <c r="I5" i="46"/>
  <c r="I9" i="46" s="1"/>
  <c r="C23" i="59"/>
  <c r="C24" i="59" s="1"/>
  <c r="L75" i="30"/>
  <c r="L32" i="59"/>
  <c r="J5" i="76"/>
  <c r="J9" i="76" s="1"/>
  <c r="J5" i="46"/>
  <c r="J9" i="46" s="1"/>
  <c r="M8" i="61"/>
  <c r="M13" i="61" s="1"/>
  <c r="M16" i="61" s="1"/>
  <c r="J9" i="73"/>
  <c r="J15" i="73" s="1"/>
  <c r="J15" i="76" s="1"/>
  <c r="J18" i="76" s="1"/>
  <c r="K9" i="73"/>
  <c r="K15" i="73" s="1"/>
  <c r="K5" i="46"/>
  <c r="K9" i="46" s="1"/>
  <c r="K4" i="61"/>
  <c r="K4" i="94" s="1"/>
  <c r="K8" i="94" s="1"/>
  <c r="K24" i="94" s="1"/>
  <c r="C14" i="66"/>
  <c r="C16" i="66" s="1"/>
  <c r="C21" i="66"/>
  <c r="N32" i="59"/>
  <c r="L5" i="73"/>
  <c r="M5" i="73" s="1"/>
  <c r="M5" i="76" s="1"/>
  <c r="M9" i="76" s="1"/>
  <c r="H5" i="76"/>
  <c r="H9" i="76" s="1"/>
  <c r="N4" i="94"/>
  <c r="N8" i="94" s="1"/>
  <c r="N24" i="94" s="1"/>
  <c r="H4" i="61"/>
  <c r="H8" i="61" s="1"/>
  <c r="H9" i="73"/>
  <c r="H15" i="73" s="1"/>
  <c r="I32" i="59"/>
  <c r="G5" i="46"/>
  <c r="G9" i="46" s="1"/>
  <c r="M75" i="30"/>
  <c r="N75" i="30"/>
  <c r="H32" i="59"/>
  <c r="C37" i="59"/>
  <c r="G4" i="94"/>
  <c r="G8" i="94" s="1"/>
  <c r="G24" i="94" s="1"/>
  <c r="O32" i="59"/>
  <c r="Q75" i="30"/>
  <c r="R75" i="30"/>
  <c r="G5" i="76"/>
  <c r="G9" i="76" s="1"/>
  <c r="G9" i="73"/>
  <c r="G15" i="73" s="1"/>
  <c r="G15" i="46" s="1"/>
  <c r="G18" i="46" s="1"/>
  <c r="J4" i="94"/>
  <c r="J8" i="94" s="1"/>
  <c r="J24" i="94" s="1"/>
  <c r="G24" i="61"/>
  <c r="G19" i="61" s="1"/>
  <c r="G13" i="61"/>
  <c r="N24" i="61"/>
  <c r="N19" i="61" s="1"/>
  <c r="N13" i="61"/>
  <c r="N16" i="61" s="1"/>
  <c r="J24" i="61"/>
  <c r="J19" i="61" s="1"/>
  <c r="J13" i="61"/>
  <c r="W74" i="30"/>
  <c r="F74" i="30" s="1"/>
  <c r="BE74" i="30"/>
  <c r="DL74" i="30"/>
  <c r="F8" i="61"/>
  <c r="F4" i="94"/>
  <c r="F8" i="94" s="1"/>
  <c r="F24" i="94" s="1"/>
  <c r="I8" i="61"/>
  <c r="I4" i="94"/>
  <c r="I8" i="94" s="1"/>
  <c r="I24" i="94" s="1"/>
  <c r="C8" i="94"/>
  <c r="C24" i="94" s="1"/>
  <c r="G16" i="99"/>
  <c r="G16" i="102"/>
  <c r="G16" i="93"/>
  <c r="G16" i="103"/>
  <c r="G16" i="100"/>
  <c r="G16" i="96"/>
  <c r="G16" i="101"/>
  <c r="G16" i="97"/>
  <c r="G16" i="95"/>
  <c r="G16" i="98"/>
  <c r="J16" i="103"/>
  <c r="J16" i="101"/>
  <c r="J16" i="100"/>
  <c r="J16" i="98"/>
  <c r="J16" i="97"/>
  <c r="J16" i="96"/>
  <c r="J16" i="95"/>
  <c r="J16" i="99"/>
  <c r="J16" i="102"/>
  <c r="J16" i="93"/>
  <c r="E8" i="61"/>
  <c r="E4" i="94"/>
  <c r="E8" i="94" s="1"/>
  <c r="E24" i="94" s="1"/>
  <c r="E29" i="30"/>
  <c r="K73" i="30"/>
  <c r="F29" i="30"/>
  <c r="C39" i="59"/>
  <c r="C47" i="59" s="1"/>
  <c r="C23" i="66" s="1"/>
  <c r="E15" i="73"/>
  <c r="E27" i="73"/>
  <c r="E22" i="73" s="1"/>
  <c r="P29" i="59"/>
  <c r="W73" i="30"/>
  <c r="C9" i="46"/>
  <c r="C15" i="73"/>
  <c r="C27" i="73"/>
  <c r="C22" i="73" s="1"/>
  <c r="D5" i="76"/>
  <c r="D9" i="76" s="1"/>
  <c r="D9" i="73"/>
  <c r="D5" i="46"/>
  <c r="D9" i="46" s="1"/>
  <c r="D4" i="61"/>
  <c r="F27" i="73"/>
  <c r="F22" i="73" s="1"/>
  <c r="F15" i="73"/>
  <c r="C8" i="61"/>
  <c r="C9" i="76"/>
  <c r="I27" i="73" l="1"/>
  <c r="I22" i="73" s="1"/>
  <c r="I22" i="76" s="1"/>
  <c r="I27" i="76" s="1"/>
  <c r="M13" i="94"/>
  <c r="M16" i="94" s="1"/>
  <c r="M24" i="61"/>
  <c r="M30" i="61" s="1"/>
  <c r="M30" i="94" s="1"/>
  <c r="M33" i="94" s="1"/>
  <c r="K27" i="73"/>
  <c r="K22" i="73" s="1"/>
  <c r="J15" i="46"/>
  <c r="J18" i="46" s="1"/>
  <c r="J18" i="73"/>
  <c r="J27" i="73"/>
  <c r="J22" i="73" s="1"/>
  <c r="J19" i="94" s="1"/>
  <c r="H4" i="94"/>
  <c r="H8" i="94" s="1"/>
  <c r="H24" i="94" s="1"/>
  <c r="K8" i="61"/>
  <c r="K13" i="61" s="1"/>
  <c r="L4" i="61"/>
  <c r="L4" i="94" s="1"/>
  <c r="H27" i="73"/>
  <c r="H22" i="73" s="1"/>
  <c r="L5" i="46"/>
  <c r="L9" i="46" s="1"/>
  <c r="L9" i="73"/>
  <c r="L27" i="73" s="1"/>
  <c r="L22" i="73" s="1"/>
  <c r="L5" i="76"/>
  <c r="L9" i="76" s="1"/>
  <c r="G18" i="73"/>
  <c r="G15" i="76"/>
  <c r="G18" i="76" s="1"/>
  <c r="G27" i="73"/>
  <c r="G22" i="73" s="1"/>
  <c r="G22" i="46" s="1"/>
  <c r="G27" i="46" s="1"/>
  <c r="I24" i="61"/>
  <c r="I19" i="61" s="1"/>
  <c r="I13" i="61"/>
  <c r="P27" i="59"/>
  <c r="W75" i="30"/>
  <c r="H24" i="61"/>
  <c r="H19" i="61" s="1"/>
  <c r="H13" i="61"/>
  <c r="F24" i="61"/>
  <c r="F19" i="61" s="1"/>
  <c r="F13" i="61"/>
  <c r="D27" i="59"/>
  <c r="K75" i="30"/>
  <c r="C24" i="61"/>
  <c r="C19" i="61" s="1"/>
  <c r="C19" i="94" s="1"/>
  <c r="C13" i="61"/>
  <c r="C13" i="94" s="1"/>
  <c r="E24" i="61"/>
  <c r="E19" i="61" s="1"/>
  <c r="E13" i="61"/>
  <c r="N30" i="61"/>
  <c r="N13" i="94"/>
  <c r="N16" i="94" s="1"/>
  <c r="G30" i="61"/>
  <c r="H16" i="102"/>
  <c r="H16" i="93"/>
  <c r="H16" i="103"/>
  <c r="H16" i="100"/>
  <c r="H16" i="99"/>
  <c r="H16" i="96"/>
  <c r="H16" i="98"/>
  <c r="H16" i="101"/>
  <c r="H16" i="97"/>
  <c r="H16" i="95"/>
  <c r="D8" i="61"/>
  <c r="D4" i="94"/>
  <c r="I16" i="102"/>
  <c r="I16" i="93"/>
  <c r="I16" i="103"/>
  <c r="I16" i="101"/>
  <c r="I16" i="100"/>
  <c r="I16" i="98"/>
  <c r="I16" i="97"/>
  <c r="I16" i="96"/>
  <c r="I16" i="95"/>
  <c r="I16" i="99"/>
  <c r="E16" i="102"/>
  <c r="E16" i="93"/>
  <c r="E16" i="103"/>
  <c r="E16" i="101"/>
  <c r="E16" i="100"/>
  <c r="E16" i="98"/>
  <c r="E16" i="97"/>
  <c r="E16" i="96"/>
  <c r="E16" i="95"/>
  <c r="E16" i="99"/>
  <c r="J30" i="61"/>
  <c r="J16" i="61"/>
  <c r="J13" i="94"/>
  <c r="J16" i="94" s="1"/>
  <c r="F16" i="103"/>
  <c r="F16" i="101"/>
  <c r="F16" i="100"/>
  <c r="F16" i="98"/>
  <c r="F16" i="97"/>
  <c r="F16" i="96"/>
  <c r="F16" i="95"/>
  <c r="F16" i="99"/>
  <c r="F16" i="102"/>
  <c r="F16" i="93"/>
  <c r="G16" i="61"/>
  <c r="G13" i="94"/>
  <c r="G16" i="94" s="1"/>
  <c r="M9" i="73"/>
  <c r="C22" i="76"/>
  <c r="C22" i="46"/>
  <c r="K15" i="76"/>
  <c r="K18" i="76" s="1"/>
  <c r="K18" i="73"/>
  <c r="K15" i="46"/>
  <c r="K18" i="46" s="1"/>
  <c r="H15" i="76"/>
  <c r="H15" i="46"/>
  <c r="H18" i="73"/>
  <c r="O4" i="61"/>
  <c r="P32" i="59"/>
  <c r="C32" i="59" s="1"/>
  <c r="C29" i="59"/>
  <c r="F73" i="30"/>
  <c r="C50" i="59" s="1"/>
  <c r="C26" i="66" s="1"/>
  <c r="C15" i="76"/>
  <c r="C15" i="46"/>
  <c r="C18" i="73"/>
  <c r="F15" i="76"/>
  <c r="F18" i="76" s="1"/>
  <c r="F15" i="46"/>
  <c r="F18" i="46" s="1"/>
  <c r="F18" i="73"/>
  <c r="D15" i="73"/>
  <c r="D27" i="73"/>
  <c r="D22" i="73" s="1"/>
  <c r="E22" i="76"/>
  <c r="E27" i="76" s="1"/>
  <c r="E22" i="46"/>
  <c r="E27" i="46" s="1"/>
  <c r="F22" i="76"/>
  <c r="F27" i="76" s="1"/>
  <c r="F22" i="46"/>
  <c r="F27" i="46" s="1"/>
  <c r="I15" i="76"/>
  <c r="I18" i="76" s="1"/>
  <c r="I18" i="73"/>
  <c r="I15" i="46"/>
  <c r="I18" i="46" s="1"/>
  <c r="E15" i="76"/>
  <c r="E18" i="76" s="1"/>
  <c r="E15" i="46"/>
  <c r="E18" i="46" s="1"/>
  <c r="E18" i="73"/>
  <c r="I22" i="46" l="1"/>
  <c r="I27" i="46" s="1"/>
  <c r="L15" i="73"/>
  <c r="L15" i="76" s="1"/>
  <c r="L18" i="76" s="1"/>
  <c r="M19" i="61"/>
  <c r="M19" i="94" s="1"/>
  <c r="K22" i="76"/>
  <c r="K27" i="76" s="1"/>
  <c r="K22" i="46"/>
  <c r="K27" i="46" s="1"/>
  <c r="K24" i="61"/>
  <c r="K19" i="61" s="1"/>
  <c r="K19" i="94" s="1"/>
  <c r="L8" i="61"/>
  <c r="L24" i="61" s="1"/>
  <c r="L19" i="61" s="1"/>
  <c r="J22" i="46"/>
  <c r="J27" i="46" s="1"/>
  <c r="J22" i="76"/>
  <c r="J27" i="76" s="1"/>
  <c r="F75" i="30"/>
  <c r="E87" i="30" s="1"/>
  <c r="H22" i="46"/>
  <c r="H27" i="46" s="1"/>
  <c r="H22" i="76"/>
  <c r="H27" i="76" s="1"/>
  <c r="N5" i="46"/>
  <c r="N9" i="46" s="1"/>
  <c r="N5" i="76"/>
  <c r="N9" i="76" s="1"/>
  <c r="G22" i="76"/>
  <c r="G27" i="76" s="1"/>
  <c r="G19" i="94"/>
  <c r="D24" i="61"/>
  <c r="D19" i="61" s="1"/>
  <c r="D13" i="61"/>
  <c r="N33" i="61"/>
  <c r="N30" i="94"/>
  <c r="N33" i="94" s="1"/>
  <c r="M33" i="61"/>
  <c r="K13" i="94"/>
  <c r="K16" i="94" s="1"/>
  <c r="E16" i="61"/>
  <c r="E13" i="94"/>
  <c r="E16" i="94" s="1"/>
  <c r="H30" i="61"/>
  <c r="H19" i="94"/>
  <c r="I30" i="61"/>
  <c r="I19" i="94"/>
  <c r="P4" i="61"/>
  <c r="P8" i="61" s="1"/>
  <c r="O4" i="94"/>
  <c r="O8" i="94" s="1"/>
  <c r="K16" i="96"/>
  <c r="K16" i="101"/>
  <c r="K16" i="99"/>
  <c r="J33" i="61"/>
  <c r="J30" i="94"/>
  <c r="J33" i="94" s="1"/>
  <c r="K16" i="102"/>
  <c r="K16" i="98"/>
  <c r="I16" i="61"/>
  <c r="I13" i="94"/>
  <c r="I16" i="94" s="1"/>
  <c r="E30" i="61"/>
  <c r="E19" i="94"/>
  <c r="F16" i="61"/>
  <c r="F13" i="94"/>
  <c r="F16" i="94" s="1"/>
  <c r="L8" i="94"/>
  <c r="L24" i="94" s="1"/>
  <c r="K16" i="100"/>
  <c r="K16" i="103"/>
  <c r="D8" i="94"/>
  <c r="D24" i="94" s="1"/>
  <c r="H16" i="61"/>
  <c r="H13" i="94"/>
  <c r="H16" i="94" s="1"/>
  <c r="K16" i="97"/>
  <c r="F30" i="61"/>
  <c r="F19" i="94"/>
  <c r="L16" i="102"/>
  <c r="L16" i="93"/>
  <c r="L16" i="101"/>
  <c r="L16" i="97"/>
  <c r="L16" i="95"/>
  <c r="L16" i="98"/>
  <c r="L16" i="103"/>
  <c r="L16" i="100"/>
  <c r="L16" i="99"/>
  <c r="L16" i="96"/>
  <c r="C16" i="94"/>
  <c r="K16" i="95"/>
  <c r="K16" i="93"/>
  <c r="G33" i="61"/>
  <c r="G30" i="94"/>
  <c r="G33" i="94" s="1"/>
  <c r="C27" i="59"/>
  <c r="M22" i="73"/>
  <c r="M27" i="73" s="1"/>
  <c r="N22" i="73" s="1"/>
  <c r="C18" i="46"/>
  <c r="O8" i="61"/>
  <c r="O13" i="61" s="1"/>
  <c r="Q4" i="61"/>
  <c r="Q8" i="61" s="1"/>
  <c r="K16" i="61"/>
  <c r="C27" i="46"/>
  <c r="L22" i="76"/>
  <c r="L27" i="76" s="1"/>
  <c r="L22" i="46"/>
  <c r="L27" i="46" s="1"/>
  <c r="C16" i="61"/>
  <c r="C18" i="76"/>
  <c r="H18" i="76"/>
  <c r="M15" i="76"/>
  <c r="M18" i="76" s="1"/>
  <c r="C30" i="61"/>
  <c r="C30" i="94" s="1"/>
  <c r="D15" i="76"/>
  <c r="D18" i="76" s="1"/>
  <c r="D15" i="46"/>
  <c r="D18" i="46" s="1"/>
  <c r="D18" i="73"/>
  <c r="D22" i="76"/>
  <c r="D27" i="76" s="1"/>
  <c r="D22" i="46"/>
  <c r="D27" i="46" s="1"/>
  <c r="H18" i="46"/>
  <c r="M15" i="46"/>
  <c r="M18" i="46" s="1"/>
  <c r="C27" i="76"/>
  <c r="M15" i="73" l="1"/>
  <c r="M18" i="73" s="1"/>
  <c r="L15" i="46"/>
  <c r="L18" i="46" s="1"/>
  <c r="L18" i="73"/>
  <c r="K30" i="61"/>
  <c r="K30" i="94" s="1"/>
  <c r="K33" i="94" s="1"/>
  <c r="L13" i="61"/>
  <c r="L13" i="94" s="1"/>
  <c r="M22" i="46"/>
  <c r="M27" i="46" s="1"/>
  <c r="M22" i="76"/>
  <c r="M27" i="76" s="1"/>
  <c r="P4" i="94"/>
  <c r="P8" i="94" s="1"/>
  <c r="Q4" i="94"/>
  <c r="Q8" i="94" s="1"/>
  <c r="Q13" i="93"/>
  <c r="Q16" i="93" s="1"/>
  <c r="Q13" i="95"/>
  <c r="Q16" i="95" s="1"/>
  <c r="C33" i="94"/>
  <c r="D16" i="103"/>
  <c r="P13" i="103"/>
  <c r="P16" i="103" s="1"/>
  <c r="D16" i="93"/>
  <c r="P13" i="93"/>
  <c r="P16" i="93" s="1"/>
  <c r="D16" i="96"/>
  <c r="P13" i="96"/>
  <c r="P16" i="96" s="1"/>
  <c r="D16" i="95"/>
  <c r="P13" i="95"/>
  <c r="P16" i="95" s="1"/>
  <c r="D16" i="102"/>
  <c r="P13" i="102"/>
  <c r="P16" i="102" s="1"/>
  <c r="F33" i="61"/>
  <c r="F30" i="94"/>
  <c r="F33" i="94" s="1"/>
  <c r="Q13" i="103"/>
  <c r="Q16" i="103" s="1"/>
  <c r="Q13" i="98"/>
  <c r="Q16" i="98" s="1"/>
  <c r="Q13" i="99"/>
  <c r="Q16" i="99" s="1"/>
  <c r="Q13" i="96"/>
  <c r="Q16" i="96" s="1"/>
  <c r="O24" i="94"/>
  <c r="H33" i="61"/>
  <c r="H30" i="94"/>
  <c r="H33" i="94" s="1"/>
  <c r="D16" i="98"/>
  <c r="P13" i="98"/>
  <c r="P16" i="98" s="1"/>
  <c r="D30" i="61"/>
  <c r="D19" i="94"/>
  <c r="D16" i="61"/>
  <c r="D13" i="94"/>
  <c r="D16" i="99"/>
  <c r="P13" i="99"/>
  <c r="P16" i="99" s="1"/>
  <c r="D16" i="97"/>
  <c r="P13" i="97"/>
  <c r="P16" i="97" s="1"/>
  <c r="Q13" i="97"/>
  <c r="Q16" i="97" s="1"/>
  <c r="E33" i="61"/>
  <c r="E30" i="94"/>
  <c r="E33" i="94" s="1"/>
  <c r="I33" i="61"/>
  <c r="I30" i="94"/>
  <c r="I33" i="94" s="1"/>
  <c r="L30" i="61"/>
  <c r="L19" i="94"/>
  <c r="D16" i="100"/>
  <c r="P13" i="100"/>
  <c r="P16" i="100" s="1"/>
  <c r="D16" i="101"/>
  <c r="P13" i="101"/>
  <c r="P16" i="101" s="1"/>
  <c r="Q13" i="100"/>
  <c r="Q16" i="100" s="1"/>
  <c r="Q13" i="102"/>
  <c r="Q16" i="102" s="1"/>
  <c r="Q13" i="101"/>
  <c r="Q16" i="101" s="1"/>
  <c r="N22" i="76"/>
  <c r="N27" i="76" s="1"/>
  <c r="O23" i="76" s="1"/>
  <c r="C33" i="61"/>
  <c r="N22" i="46"/>
  <c r="N27" i="46" s="1"/>
  <c r="N15" i="76"/>
  <c r="N18" i="76" s="1"/>
  <c r="O24" i="61"/>
  <c r="O19" i="61" s="1"/>
  <c r="N26" i="73"/>
  <c r="N23" i="73"/>
  <c r="N20" i="94" s="1"/>
  <c r="N24" i="73"/>
  <c r="N21" i="94" s="1"/>
  <c r="N25" i="73"/>
  <c r="N27" i="73"/>
  <c r="K33" i="61" l="1"/>
  <c r="L16" i="61"/>
  <c r="N15" i="46"/>
  <c r="N18" i="46" s="1"/>
  <c r="N22" i="94"/>
  <c r="P22" i="94" s="1"/>
  <c r="N19" i="94"/>
  <c r="L33" i="61"/>
  <c r="L30" i="94"/>
  <c r="Q21" i="94"/>
  <c r="P21" i="94"/>
  <c r="L16" i="94"/>
  <c r="Q20" i="94"/>
  <c r="P20" i="94"/>
  <c r="O16" i="61"/>
  <c r="O13" i="94"/>
  <c r="O16" i="94" s="1"/>
  <c r="D16" i="94"/>
  <c r="D33" i="61"/>
  <c r="D30" i="94"/>
  <c r="O27" i="76"/>
  <c r="P13" i="61"/>
  <c r="P16" i="61" s="1"/>
  <c r="Q13" i="61"/>
  <c r="Q16" i="61" s="1"/>
  <c r="O25" i="76"/>
  <c r="O22" i="76"/>
  <c r="O26" i="76"/>
  <c r="O24" i="76"/>
  <c r="Q20" i="61"/>
  <c r="P20" i="61"/>
  <c r="O19" i="94"/>
  <c r="O30" i="61"/>
  <c r="O30" i="94" s="1"/>
  <c r="O33" i="94" s="1"/>
  <c r="O22" i="46"/>
  <c r="O25" i="46"/>
  <c r="O24" i="46"/>
  <c r="O27" i="46"/>
  <c r="O26" i="46"/>
  <c r="O23" i="46"/>
  <c r="P22" i="61"/>
  <c r="Q22" i="61"/>
  <c r="Q21" i="61"/>
  <c r="P21" i="61"/>
  <c r="Q22" i="94" l="1"/>
  <c r="P19" i="94"/>
  <c r="P24" i="94" s="1"/>
  <c r="P13" i="94"/>
  <c r="P16" i="94" s="1"/>
  <c r="Q19" i="94"/>
  <c r="D33" i="94"/>
  <c r="L33" i="94"/>
  <c r="Q30" i="94"/>
  <c r="Q33" i="94" s="1"/>
  <c r="P30" i="94"/>
  <c r="P33" i="94" s="1"/>
  <c r="Q13" i="94"/>
  <c r="Q16" i="94" s="1"/>
  <c r="Q19" i="61"/>
  <c r="Q24" i="61" s="1"/>
  <c r="P19" i="61"/>
  <c r="P24" i="61" s="1"/>
  <c r="O33" i="61"/>
  <c r="P30" i="61"/>
  <c r="P33" i="61" s="1"/>
  <c r="P39" i="61" s="1"/>
  <c r="Q30" i="61"/>
  <c r="Q33" i="61" s="1"/>
  <c r="Q24" i="94" l="1"/>
  <c r="T29" i="64"/>
  <c r="T30" i="64"/>
  <c r="T33" i="6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tc={96252EC8-C23D-4754-A882-0A0333D1A77F}</author>
    <author>tc={9503A51B-28FE-455C-940F-6588EB6255D6}</author>
    <author>tc={E5896B46-2835-4E9C-8D17-62C4A7F87F7B}</author>
  </authors>
  <commentList>
    <comment ref="I28" authorId="0" shapeId="0" xr:uid="{96252EC8-C23D-4754-A882-0A0333D1A77F}">
      <text>
        <t xml:space="preserve">[Kommentartråd]
Din versjon av Excel lar deg lese denne kommentartråden. Eventuelle endringer i den vil imidlertid bli fjernet hvis filen åpnes i en nyere versjon av Excel. Finn ut mer: https://go.microsoft.com/fwlink/?linkid=870924
Kommentar:
    Ved å legge inn en prosentsats så vil den eksterne inntekten i prosjektet kalkuleres på bakgrunn av arbeidsinnsatsen i prosjektet.
</t>
      </text>
    </comment>
    <comment ref="B47" authorId="1" shapeId="0" xr:uid="{9503A51B-28FE-455C-940F-6588EB6255D6}">
      <text>
        <t>[Kommentartråd]
Din versjon av Excel lar deg lese denne kommentartråden. Eventuelle endringer i den vil imidlertid bli fjernet hvis filen åpnes i en nyere versjon av Excel. Finn ut mer: https://go.microsoft.com/fwlink/?linkid=870924
Kommentar:
    (Trekkes fra prisgrunnlaget for deltager)</t>
      </text>
    </comment>
    <comment ref="B48" authorId="2" shapeId="0" xr:uid="{E5896B46-2835-4E9C-8D17-62C4A7F87F7B}">
      <text>
        <t>[Kommentartråd]
Din versjon av Excel lar deg lese denne kommentartråden. Eventuelle endringer i den vil imidlertid bli fjernet hvis filen åpnes i en nyere versjon av Excel. Finn ut mer: https://go.microsoft.com/fwlink/?linkid=870924
Kommentar:
    (Nettobeløpet trekkes fra prisgrunnlaget for deltager)</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Dag Roar Nielsen</author>
    <author>Terje Bakke</author>
  </authors>
  <commentList>
    <comment ref="H3" authorId="0" shapeId="0" xr:uid="{00000000-0006-0000-0200-000001000000}">
      <text>
        <r>
          <rPr>
            <b/>
            <sz val="9"/>
            <color indexed="81"/>
            <rFont val="Tahoma"/>
            <family val="2"/>
          </rPr>
          <t>Husk å legge inn finansiering.</t>
        </r>
        <r>
          <rPr>
            <sz val="9"/>
            <color indexed="81"/>
            <rFont val="Tahoma"/>
            <family val="2"/>
          </rPr>
          <t xml:space="preserve">
</t>
        </r>
      </text>
    </comment>
    <comment ref="B16" authorId="1" shapeId="0" xr:uid="{00000000-0006-0000-0200-000002000000}">
      <text>
        <r>
          <rPr>
            <sz val="9"/>
            <color indexed="81"/>
            <rFont val="Tahoma"/>
            <family val="2"/>
          </rPr>
          <t xml:space="preserve">Rekrutteringsstillinger som Fakultetet bidrar med inn i SFF'et legges inn her. I senere drift vil det tilflyte penger til instituttet som gjør ansettelser og frijøper ned på senteret. 
</t>
        </r>
      </text>
    </comment>
    <comment ref="J38" authorId="1" shapeId="0" xr:uid="{00000000-0006-0000-0200-000003000000}">
      <text>
        <r>
          <rPr>
            <sz val="9"/>
            <color indexed="81"/>
            <rFont val="Tahoma"/>
            <family val="2"/>
          </rPr>
          <t xml:space="preserve">Gir økt egenandel pga økt internt finansiert overhead.
</t>
        </r>
      </text>
    </comment>
    <comment ref="B68" authorId="0" shapeId="0" xr:uid="{00000000-0006-0000-0200-000004000000}">
      <text>
        <r>
          <rPr>
            <sz val="9"/>
            <color indexed="81"/>
            <rFont val="Tahoma"/>
            <family val="2"/>
          </rPr>
          <t>Legg inn som positiv tall (uten fortegn)</t>
        </r>
      </text>
    </comment>
    <comment ref="B79" authorId="1" shapeId="0" xr:uid="{00000000-0006-0000-0200-000005000000}">
      <text>
        <r>
          <rPr>
            <b/>
            <sz val="9"/>
            <color indexed="81"/>
            <rFont val="Tahoma"/>
            <family val="2"/>
          </rPr>
          <t>Rekrutteringsstillinger fra FAK legges inn på internt finansiert frikjøp</t>
        </r>
        <r>
          <rPr>
            <sz val="9"/>
            <color indexed="81"/>
            <rFont val="Tahoma"/>
            <family val="2"/>
          </rPr>
          <t xml:space="preserve">
</t>
        </r>
      </text>
    </comment>
    <comment ref="BS81" authorId="1" shapeId="0" xr:uid="{00000000-0006-0000-0200-000006000000}">
      <text>
        <r>
          <rPr>
            <sz val="9"/>
            <color indexed="81"/>
            <rFont val="Tahoma"/>
            <family val="2"/>
          </rPr>
          <t xml:space="preserve">Prosentsatsen er et vektet snitt av prosentsatsene og nivået for lønn de respektive år i prosjektperioden.
</t>
        </r>
      </text>
    </comment>
    <comment ref="B83" authorId="1" shapeId="0" xr:uid="{00000000-0006-0000-0200-000007000000}">
      <text>
        <r>
          <rPr>
            <sz val="9"/>
            <color indexed="81"/>
            <rFont val="Tahoma"/>
            <family val="2"/>
          </rPr>
          <t xml:space="preserve">Hvis Finansiørs maksimal betalingsvillighet overstiger TDI -satsen, så oppjustereres påslaget tilsvarende betalinlgsvilligheten.
</t>
        </r>
      </text>
    </comment>
    <comment ref="E85" authorId="1" shapeId="0" xr:uid="{00000000-0006-0000-0200-000008000000}">
      <text>
        <r>
          <rPr>
            <sz val="11"/>
            <color indexed="81"/>
            <rFont val="Tahoma"/>
            <family val="2"/>
          </rPr>
          <t>Legg inn policy manuelt her.</t>
        </r>
        <r>
          <rPr>
            <sz val="9"/>
            <color indexed="81"/>
            <rFont val="Tahoma"/>
            <family val="2"/>
          </rPr>
          <t xml:space="preserve">
</t>
        </r>
      </text>
    </comment>
    <comment ref="BS89" authorId="1" shapeId="0" xr:uid="{00000000-0006-0000-02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tc={33307AF1-C77E-46BC-A0B4-89CBD101CC64}</author>
    <author>tc={8D1DD706-EC49-4493-B344-6A007B45D86C}</author>
    <author>tc={34869CD6-50A4-4BA3-B39D-B9D04C75D0C1}</author>
    <author>tc={64D79538-A571-46E5-B006-7F7225A5ADFF}</author>
    <author>tc={E36AC548-7124-4965-B615-F87736D2588A}</author>
    <author>tc={A01E295B-B5CC-4605-968A-D92537CFF443}</author>
    <author>tc={534CE585-5CD5-40B9-83F4-F525B2D35FE4}</author>
    <author>tc={7A9D250D-F757-41F3-BCF2-C2768209B9CC}</author>
    <author>tc={DB2E4369-EE53-4C12-9388-189DB01BEB91}</author>
  </authors>
  <commentList>
    <comment ref="B3" authorId="0" shapeId="0" xr:uid="{33307AF1-C77E-46BC-A0B4-89CBD101CC64}">
      <text>
        <t xml:space="preserve">[Kommentartråd]
Din versjon av Excel lar deg lese denne kommentartråden. Eventuelle endringer i den vil imidlertid bli fjernet hvis filen åpnes i en nyere versjon av Excel. Finn ut mer: https://go.microsoft.com/fwlink/?linkid=870924
Kommentar:
    Stillinger som kommer fra LOS og Fakultetet legges inn her. 
</t>
      </text>
    </comment>
    <comment ref="H3" authorId="1" shapeId="0" xr:uid="{8D1DD706-EC49-4493-B344-6A007B45D86C}">
      <text>
        <t xml:space="preserve">[Kommentartråd]
Din versjon av Excel lar deg lese denne kommentartråden. Eventuelle endringer i den vil imidlertid bli fjernet hvis filen åpnes i en nyere versjon av Excel. Finn ut mer: https://go.microsoft.com/fwlink/?linkid=870924
Kommentar:
    Husk å legge inn finansiering.
</t>
      </text>
    </comment>
    <comment ref="B27" authorId="2" shapeId="0" xr:uid="{34869CD6-50A4-4BA3-B39D-B9D04C75D0C1}">
      <text>
        <t xml:space="preserve">[Kommentartråd]
Din versjon av Excel lar deg lese denne kommentartråden. Eventuelle endringer i den vil imidlertid bli fjernet hvis filen åpnes i en nyere versjon av Excel. Finn ut mer: https://go.microsoft.com/fwlink/?linkid=870924
Kommentar:
    Interne frikjøp skal ikke benyttes på Fellesløftet!!
</t>
      </text>
    </comment>
    <comment ref="J55" authorId="3" shapeId="0" xr:uid="{64D79538-A571-46E5-B006-7F7225A5ADFF}">
      <text>
        <t xml:space="preserve">[Kommentartråd]
Din versjon av Excel lar deg lese denne kommentartråden. Eventuelle endringer i den vil imidlertid bli fjernet hvis filen åpnes i en nyere versjon av Excel. Finn ut mer: https://go.microsoft.com/fwlink/?linkid=870924
Kommentar:
    Gir økt egenandel pga økt internt finansiert overhead.
</t>
      </text>
    </comment>
    <comment ref="B70" authorId="4" shapeId="0" xr:uid="{E36AC548-7124-4965-B615-F87736D2588A}">
      <text>
        <t xml:space="preserve">[Kommentartråd]
Din versjon av Excel lar deg lese denne kommentartråden. Eventuelle endringer i den vil imidlertid bli fjernet hvis filen åpnes i en nyere versjon av Excel. Finn ut mer: https://go.microsoft.com/fwlink/?linkid=870924
Kommentar:
</t>
      </text>
    </comment>
    <comment ref="BM80" authorId="5" shapeId="0" xr:uid="{A01E295B-B5CC-4605-968A-D92537CFF443}">
      <text>
        <t xml:space="preserve">[Kommentartråd]
Din versjon av Excel lar deg lese denne kommentartråden. Eventuelle endringer i den vil imidlertid bli fjernet hvis filen åpnes i en nyere versjon av Excel. Finn ut mer: https://go.microsoft.com/fwlink/?linkid=870924
Kommentar:
    Prosentsatsen er et vektet snitt av prosentsatsene og nivået for lønn de respektive år i prosjektperioden.
</t>
      </text>
    </comment>
    <comment ref="B81" authorId="6" shapeId="0" xr:uid="{534CE585-5CD5-40B9-83F4-F525B2D35FE4}">
      <text>
        <t xml:space="preserve">[Kommentartråd]
Din versjon av Excel lar deg lese denne kommentartråden. Eventuelle endringer i den vil imidlertid bli fjernet hvis filen åpnes i en nyere versjon av Excel. Finn ut mer: https://go.microsoft.com/fwlink/?linkid=870924
Kommentar:
    Hvis Finansiørs maksimal betalingsvillighet overstiger TDI -satsen, så oppjustereres påslaget tilsvarende betalinlgsvilligheten.
</t>
      </text>
    </comment>
    <comment ref="E83" authorId="7" shapeId="0" xr:uid="{7A9D250D-F757-41F3-BCF2-C2768209B9CC}">
      <text>
        <t xml:space="preserve">[Kommentartråd]
Din versjon av Excel lar deg lese denne kommentartråden. Eventuelle endringer i den vil imidlertid bli fjernet hvis filen åpnes i en nyere versjon av Excel. Finn ut mer: https://go.microsoft.com/fwlink/?linkid=870924
Kommentar:
    Legg inn policy manuelt her.
</t>
      </text>
    </comment>
    <comment ref="BM88" authorId="8" shapeId="0" xr:uid="{DB2E4369-EE53-4C12-9388-189DB01BEB91}">
      <text>
        <t>[Kommentartråd]
Din versjon av Excel lar deg lese denne kommentartråden. Eventuelle endringer i den vil imidlertid bli fjernet hvis filen åpnes i en nyere versjon av Excel. Finn ut mer: https://go.microsoft.com/fwlink/?linkid=870924
Kommentar:
    Sum personalkostnader i prosjektperioden</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tc={688C9101-19A8-4187-BF88-FD23195F5BB2}</author>
    <author>Thomas Kjensli</author>
  </authors>
  <commentList>
    <comment ref="F3" authorId="0" shapeId="0" xr:uid="{688C9101-19A8-4187-BF88-FD23195F5BB2}">
      <text>
        <t xml:space="preserve">[Kommentartråd]
Din versjon av Excel lar deg lese denne kommentartråden. Eventuelle endringer i den vil imidlertid bli fjernet hvis filen åpnes i en nyere versjon av Excel. Finn ut mer: https://go.microsoft.com/fwlink/?linkid=870924
Kommentar:
    Inkl. evt faktor for uttellling i arbeidstidsregnskap
</t>
      </text>
    </comment>
    <comment ref="T32" authorId="1" shapeId="0" xr:uid="{00000000-0006-0000-0500-000003000000}">
      <text>
        <r>
          <rPr>
            <sz val="12"/>
            <color indexed="81"/>
            <rFont val="Tahoma"/>
            <family val="2"/>
          </rPr>
          <t>Eventuelle merkostnader man får grunnet gjennomføringen av konferansen, men som ikke direkte knyttes til denne. Eks. vikarutgifter i annen undervisning</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tc={9040C2A0-C012-4B91-85FC-9F2C1F54ED59}</author>
    <author>tc={EC300E67-A52C-412A-AF72-47003A5D8B6D}</author>
  </authors>
  <commentList>
    <comment ref="B14" authorId="0" shapeId="0" xr:uid="{9040C2A0-C012-4B91-85FC-9F2C1F54ED59}">
      <text>
        <t xml:space="preserve">[Kommentartråd]
Din versjon av Excel lar deg lese denne kommentartråden. Eventuelle endringer i den vil imidlertid bli fjernet hvis filen åpnes i en nyere versjon av Excel. Finn ut mer: https://go.microsoft.com/fwlink/?linkid=870924
Kommentar:
    Denne er nok ikke så aktuell på ordinære NFR prosjekter da det sjelden/aldri gis incentivmidler fra verken sentral eller fakultet på slike prosjekter. 
</t>
      </text>
    </comment>
    <comment ref="B22" authorId="1" shapeId="0" xr:uid="{EC300E67-A52C-412A-AF72-47003A5D8B6D}">
      <text>
        <t>[Kommentartråd]
Din versjon av Excel lar deg lese denne kommentartråden. Eventuelle endringer i den vil imidlertid bli fjernet hvis filen åpnes i en nyere versjon av Excel. Finn ut mer: https://go.microsoft.com/fwlink/?linkid=870924
Kommentar:
Legger seg på andre driftskostnader mot NFR</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tc={F7D4181A-66F2-4E65-94CA-33A1B73FE27D}</author>
  </authors>
  <commentList>
    <comment ref="B15" authorId="0" shapeId="0" xr:uid="{F7D4181A-66F2-4E65-94CA-33A1B73FE27D}">
      <text>
        <t xml:space="preserve">[Kommentartråd]
Din versjon av Excel lar deg lese denne kommentartråden. Eventuelle endringer i den vil imidlertid bli fjernet hvis filen åpnes i en nyere versjon av Excel. Finn ut mer: https://go.microsoft.com/fwlink/?linkid=870924
Kommentar:
    Denne er nok ikke så aktuell på ordinære NFR prosjekter da det sjelden/aldri gis incentivmidler fra verken sentral eller fakultet på slike prosjekter. 
</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tc={96376BD9-4EBA-4A8C-BF64-24DF243F73C3}</author>
  </authors>
  <commentList>
    <comment ref="B18" authorId="0" shapeId="0" xr:uid="{96376BD9-4EBA-4A8C-BF64-24DF243F73C3}">
      <text>
        <t xml:space="preserve">[Kommentartråd]
Din versjon av Excel lar deg lese denne kommentartråden. Eventuelle endringer i den vil imidlertid bli fjernet hvis filen åpnes i en nyere versjon av Excel. Finn ut mer: https://go.microsoft.com/fwlink/?linkid=870924
Kommentar:
    Legg inn merkostnader med positivt fortegn og merinntekter med negativt fortegn
</t>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9" authorId="0" shapeId="0" xr:uid="{00000000-0006-0000-0C00-000001000000}">
      <text>
        <r>
          <rPr>
            <sz val="9"/>
            <color indexed="81"/>
            <rFont val="Tahoma"/>
            <family val="2"/>
          </rPr>
          <t xml:space="preserve">Legg inn merkostnader med positivt fortegn og merinntekter med negativt fortegn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5" authorId="0" shapeId="0" xr:uid="{00000000-0006-0000-0D00-000001000000}">
      <text>
        <r>
          <rPr>
            <b/>
            <sz val="9"/>
            <color indexed="81"/>
            <rFont val="Tahoma"/>
            <family val="2"/>
          </rPr>
          <t>Terje Bakke:</t>
        </r>
        <r>
          <rPr>
            <sz val="9"/>
            <color indexed="81"/>
            <rFont val="Tahoma"/>
            <family val="2"/>
          </rPr>
          <t xml:space="preserve">
Lagt til eventuell mva</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tc={5FF9A930-374B-4C78-BE9C-3C8C6DD1145F}</author>
  </authors>
  <commentList>
    <comment ref="C12" authorId="0" shapeId="0" xr:uid="{5FF9A930-374B-4C78-BE9C-3C8C6DD1145F}">
      <text>
        <t>[Kommentartråd]
Din versjon av Excel lar deg lese denne kommentartråden. Eventuelle endringer i den vil imidlertid bli fjernet hvis filen åpnes i en nyere versjon av Excel. Finn ut mer: https://go.microsoft.com/fwlink/?linkid=870924
Kommentar:
    Universitetssektoren fylles ut automatisk, de øvirge må legges inn maneult i hele kroner. (Formateres automatisk til hele 1000 kroner)</t>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000-000001000000}">
      <text>
        <r>
          <rPr>
            <sz val="9"/>
            <color indexed="81"/>
            <rFont val="Tahoma"/>
            <family val="2"/>
          </rPr>
          <t>Universitetssektoren fylles ut automatisk, de øvirge må legges inn maneult i hele kroner. (Formateres automatisk til hele 1000 kroner)</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100-000001000000}">
      <text>
        <r>
          <rPr>
            <sz val="9"/>
            <color indexed="81"/>
            <rFont val="Tahoma"/>
            <family val="2"/>
          </rPr>
          <t>Universitetssektoren fylles ut automatisk, de øvirge må legges inn maneult i hele kroner. (Formateres automatisk til hele 1000 kroner)</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tc={7C20DB6E-6C23-4144-87C9-10CFEB1E6100}</author>
  </authors>
  <commentList>
    <comment ref="C12" authorId="0" shapeId="0" xr:uid="{7C20DB6E-6C23-4144-87C9-10CFEB1E6100}">
      <text>
        <t>[Kommentartråd]
Din versjon av Excel lar deg lese denne kommentartråden. Eventuelle endringer i den vil imidlertid bli fjernet hvis filen åpnes i en nyere versjon av Excel. Finn ut mer: https://go.microsoft.com/fwlink/?linkid=870924
Kommentar:
    Universitetssektoren fylles ut automatisk, de øvirge må legges inn maneult i hele kroner. (Formateres automatisk til hele 1000 kroner)</t>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300-000001000000}">
      <text>
        <r>
          <rPr>
            <sz val="9"/>
            <color indexed="81"/>
            <rFont val="Tahoma"/>
            <family val="2"/>
          </rPr>
          <t>Universitetssektoren fylles ut automatisk, de øvirge må legges inn maneult i hele kroner. (Formateres automatisk til hele 1000 kroner)</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400-000001000000}">
      <text>
        <r>
          <rPr>
            <sz val="9"/>
            <color indexed="81"/>
            <rFont val="Tahoma"/>
            <family val="2"/>
          </rPr>
          <t>Universitetssektoren fylles ut automatisk, de øvirge må legges inn maneult i hele kroner. (Formateres automatisk til hele 1000 kroner)</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tc={E4213CE1-CB4E-4390-9688-6C56B9B69A76}</author>
  </authors>
  <commentList>
    <comment ref="B36" authorId="0" shapeId="0" xr:uid="{E4213CE1-CB4E-4390-9688-6C56B9B69A76}">
      <text>
        <t xml:space="preserve">[Kommentartråd]
Din versjon av Excel lar deg lese denne kommentartråden. Eventuelle endringer i den vil imidlertid bli fjernet hvis filen åpnes i en nyere versjon av Excel. Finn ut mer: https://go.microsoft.com/fwlink/?linkid=870924
Kommentar:
    Legg inn i hele tall for å få det opp i 1000 kroner.
</t>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A5" authorId="0" shapeId="0" xr:uid="{00000000-0006-0000-1700-000001000000}">
      <text>
        <r>
          <rPr>
            <sz val="9"/>
            <color indexed="81"/>
            <rFont val="Tahoma"/>
            <family val="2"/>
          </rPr>
          <t xml:space="preserve">Velg finansieringskilde fra nedtrekksmenyen!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B00-000001000000}">
      <text>
        <r>
          <rPr>
            <sz val="9"/>
            <color indexed="81"/>
            <rFont val="Tahoma"/>
            <family val="2"/>
          </rPr>
          <t>Universitetssektoren fylles ut automatisk, de øvirge må legges inn maneult i hele kroner. (Formateres automatisk til hele 1000 kroner)</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C00-000001000000}">
      <text>
        <r>
          <rPr>
            <sz val="9"/>
            <color indexed="81"/>
            <rFont val="Tahoma"/>
            <family val="2"/>
          </rPr>
          <t>Universitetssektoren fylles ut automatisk, de øvirge må legges inn maneult i hele kroner. (Formateres automatisk til hele 1000 kroner)</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D00-000001000000}">
      <text>
        <r>
          <rPr>
            <sz val="9"/>
            <color indexed="81"/>
            <rFont val="Tahoma"/>
            <family val="2"/>
          </rPr>
          <t>Universitetssektoren fylles ut automatisk, de øvirge må legges inn maneult i hele kroner. (Formateres automatisk til hele 1000 kroner)</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E00-000001000000}">
      <text>
        <r>
          <rPr>
            <sz val="9"/>
            <color indexed="81"/>
            <rFont val="Tahoma"/>
            <family val="2"/>
          </rPr>
          <t>Universitetssektoren fylles ut automatisk, de øvirge må legges inn maneult i hele kroner. (Formateres automatisk til hele 1000 kroner)</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F00-000001000000}">
      <text>
        <r>
          <rPr>
            <sz val="9"/>
            <color indexed="81"/>
            <rFont val="Tahoma"/>
            <family val="2"/>
          </rPr>
          <t>Universitetssektoren fylles ut automatisk, de øvirge må legges inn maneult i hele kroner. (Formateres automatisk til hele 1000 kroner)</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000-000001000000}">
      <text>
        <r>
          <rPr>
            <sz val="9"/>
            <color indexed="81"/>
            <rFont val="Tahoma"/>
            <family val="2"/>
          </rPr>
          <t>Universitetssektoren fylles ut automatisk, de øvirge må legges inn maneult i hele kroner. (Formateres automatisk til hele 1000 kroner)</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100-000001000000}">
      <text>
        <r>
          <rPr>
            <sz val="9"/>
            <color indexed="81"/>
            <rFont val="Tahoma"/>
            <family val="2"/>
          </rPr>
          <t>Universitetssektoren fylles ut automatisk, de øvirge må legges inn maneult i hele kroner. (Formateres automatisk til hele 1000 kroner)</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200-000001000000}">
      <text>
        <r>
          <rPr>
            <sz val="9"/>
            <color indexed="81"/>
            <rFont val="Tahoma"/>
            <family val="2"/>
          </rPr>
          <t>Universitetssektoren fylles ut automatisk, de øvirge må legges inn maneult i hele kroner. (Formateres automatisk til hele 1000 kroner)</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300-000001000000}">
      <text>
        <r>
          <rPr>
            <sz val="9"/>
            <color indexed="81"/>
            <rFont val="Tahoma"/>
            <family val="2"/>
          </rPr>
          <t>Universitetssektoren fylles ut automatisk, de øvirge må legges inn maneult i hele kroner. (Formateres automatisk til hele 1000 kroner)</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400-000001000000}">
      <text>
        <r>
          <rPr>
            <sz val="9"/>
            <color indexed="81"/>
            <rFont val="Tahoma"/>
            <family val="2"/>
          </rPr>
          <t>Universitetssektoren fylles ut automatisk, de øvirge må legges inn maneult i hele kroner. (Formateres automatisk til hele 1000 kroner)</t>
        </r>
      </text>
    </comment>
  </commentLi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2">
    <bk>
      <extLst>
        <ext uri="{3e2802c4-a4d2-4d8b-9148-e3be6c30e623}">
          <xlrd:rvb i="0"/>
        </ext>
      </extLst>
    </bk>
    <bk>
      <extLst>
        <ext uri="{3e2802c4-a4d2-4d8b-9148-e3be6c30e623}">
          <xlrd:rvb i="1"/>
        </ext>
      </extLst>
    </bk>
  </futureMetadata>
  <valueMetadata count="2">
    <bk>
      <rc t="1" v="0"/>
    </bk>
    <bk>
      <rc t="1" v="1"/>
    </bk>
  </valueMetadata>
</metadata>
</file>

<file path=xl/sharedStrings.xml><?xml version="1.0" encoding="utf-8"?>
<sst xmlns="http://schemas.openxmlformats.org/spreadsheetml/2006/main" count="2574" uniqueCount="625">
  <si>
    <t>Budsjetteringsmaler Universitetet i Oslo</t>
  </si>
  <si>
    <t>Velg type mal i nedtrekksmenyene under og faner vises automatisk</t>
  </si>
  <si>
    <t>Kategorisering</t>
  </si>
  <si>
    <t>Oppdrag</t>
  </si>
  <si>
    <t>Søknadstype - oppdrag</t>
  </si>
  <si>
    <t>Konferansebudsjett</t>
  </si>
  <si>
    <t>Søknadstype - bidrag</t>
  </si>
  <si>
    <t>Ordinære NFR prosjekter</t>
  </si>
  <si>
    <t>Konferanseinformasjon:</t>
  </si>
  <si>
    <t>Navn på konferansen</t>
  </si>
  <si>
    <t>Ansvarlig for konferansen</t>
  </si>
  <si>
    <t>BDM for konferansen</t>
  </si>
  <si>
    <t>Koststed for konferansen</t>
  </si>
  <si>
    <r>
      <t>Kort begrunnelse for prosjektes faglige interesse</t>
    </r>
    <r>
      <rPr>
        <sz val="12"/>
        <color rgb="FFFF0000"/>
        <rFont val="Calibri"/>
        <family val="2"/>
        <scheme val="minor"/>
      </rPr>
      <t xml:space="preserve">*     </t>
    </r>
    <r>
      <rPr>
        <sz val="12"/>
        <rFont val="Calibri"/>
        <family val="2"/>
        <scheme val="minor"/>
      </rPr>
      <t>(Manglende eller dårlig begrunnelse vil kunne medføre avvist prosjektoppretting)</t>
    </r>
  </si>
  <si>
    <r>
      <t>Kort begrunnelse for kategorisering (bidrag/oppdrag)</t>
    </r>
    <r>
      <rPr>
        <sz val="12"/>
        <color rgb="FFFF0000"/>
        <rFont val="Calibri"/>
        <family val="2"/>
        <scheme val="minor"/>
      </rPr>
      <t xml:space="preserve">* </t>
    </r>
    <r>
      <rPr>
        <sz val="12"/>
        <rFont val="Calibri"/>
        <family val="2"/>
        <scheme val="minor"/>
      </rPr>
      <t>(Manglende eller dårlig begrunnelse vil kunne medføre avvist prosjektoppretting)</t>
    </r>
  </si>
  <si>
    <t>Prosjektnummer (om opprettet)</t>
  </si>
  <si>
    <t>Saksnummer i ephorte (om opprettet)</t>
  </si>
  <si>
    <t>Prosjektperiode</t>
  </si>
  <si>
    <t>Prosjektstart (dd.mm.år)</t>
  </si>
  <si>
    <r>
      <t>Prosjektets (avtaleperioden) start</t>
    </r>
    <r>
      <rPr>
        <sz val="12"/>
        <color rgb="FFFF0000"/>
        <rFont val="Calibri"/>
        <family val="2"/>
        <scheme val="minor"/>
      </rPr>
      <t>*</t>
    </r>
  </si>
  <si>
    <r>
      <t>Prosjektets (avtaleperioden) slutt</t>
    </r>
    <r>
      <rPr>
        <sz val="12"/>
        <color rgb="FFFF0000"/>
        <rFont val="Calibri"/>
        <family val="2"/>
        <scheme val="minor"/>
      </rPr>
      <t>*</t>
    </r>
  </si>
  <si>
    <t>Prosjektslutt (dd.mm.år)</t>
  </si>
  <si>
    <t>Informasjon om finansiering</t>
  </si>
  <si>
    <t>Navn på finansieringskilde(r)</t>
  </si>
  <si>
    <t>NFR-program</t>
  </si>
  <si>
    <r>
      <t>Prosjektkategorisering (Oppdrag eller Bidrag)</t>
    </r>
    <r>
      <rPr>
        <sz val="12"/>
        <color rgb="FFFF0000"/>
        <rFont val="Calibri"/>
        <family val="2"/>
        <scheme val="minor"/>
      </rPr>
      <t>*</t>
    </r>
  </si>
  <si>
    <r>
      <t>Finansieringstype</t>
    </r>
    <r>
      <rPr>
        <sz val="12"/>
        <color rgb="FFFF0000"/>
        <rFont val="Calibri"/>
        <family val="2"/>
        <scheme val="minor"/>
      </rPr>
      <t>*</t>
    </r>
  </si>
  <si>
    <t xml:space="preserve">  Legg inn prosentsats</t>
  </si>
  <si>
    <r>
      <t>Prosjekttype (overheadkostnader)</t>
    </r>
    <r>
      <rPr>
        <sz val="12"/>
        <color rgb="FFFF0000"/>
        <rFont val="Calibri"/>
        <family val="2"/>
        <scheme val="minor"/>
      </rPr>
      <t>*</t>
    </r>
  </si>
  <si>
    <t>Rebudsjettering</t>
  </si>
  <si>
    <t>Beskrivelse av endringer</t>
  </si>
  <si>
    <t>Fra når gjelder rebudsjetteringene</t>
  </si>
  <si>
    <t>Ny sluttdato</t>
  </si>
  <si>
    <t>Oppdrag/Salg</t>
  </si>
  <si>
    <t>Påslag uforutsette hendelser (%)</t>
  </si>
  <si>
    <t>Påslag fortjeneste (%)</t>
  </si>
  <si>
    <t>Merverdiavgift</t>
  </si>
  <si>
    <t>Hvis ikke merverdiavgift, angi årsak</t>
  </si>
  <si>
    <t>Konferanser</t>
  </si>
  <si>
    <t>Antall betalende deltakere</t>
  </si>
  <si>
    <t>Antall deltakere hvor UiO har utlegg på vegne av disse (f.eks overnatting, lunch, gallamiddag, eskursjoner o.l.)</t>
  </si>
  <si>
    <t>Eventuelle offentlig tilskudd til gjennomføring (F.eks fra NFR)</t>
  </si>
  <si>
    <t>Sponsorinntekter (fakturert ink. Mva)</t>
  </si>
  <si>
    <t>Påslag for indirekte kostnader</t>
  </si>
  <si>
    <t xml:space="preserve">Vitenskapelig </t>
  </si>
  <si>
    <t xml:space="preserve">Teknisk/administrativ </t>
  </si>
  <si>
    <t>Pris- lønnsjustering</t>
  </si>
  <si>
    <t>Årlig lønnsjustering  i hele prosjektperioden</t>
  </si>
  <si>
    <t>Ja</t>
  </si>
  <si>
    <t>År 1</t>
  </si>
  <si>
    <t>År 2</t>
  </si>
  <si>
    <t>Videre</t>
  </si>
  <si>
    <t>Alle beløp er angitt i hele kroner</t>
  </si>
  <si>
    <t>Prosjekttittel:</t>
  </si>
  <si>
    <t>LØNNS- OG DRIFTSKOSTNADER</t>
  </si>
  <si>
    <t>OVERHEADKOSTNADER</t>
  </si>
  <si>
    <t>Eksternt finansiert overhead</t>
  </si>
  <si>
    <t>Internt finansiert overhead</t>
  </si>
  <si>
    <t>Ekstern finansiering</t>
  </si>
  <si>
    <t>NFR</t>
  </si>
  <si>
    <t>Private</t>
  </si>
  <si>
    <t>Internasjonale</t>
  </si>
  <si>
    <t>Offentlige</t>
  </si>
  <si>
    <t>Egenandel</t>
  </si>
  <si>
    <t>Overhead i henhold til TDI</t>
  </si>
  <si>
    <t>REGISTRER MÅNEDSVERK</t>
  </si>
  <si>
    <t>Prosjektansatte</t>
  </si>
  <si>
    <t>Inntekter</t>
  </si>
  <si>
    <t>Lønn og sos. kostn.</t>
  </si>
  <si>
    <t>Overhead</t>
  </si>
  <si>
    <t>Totalt</t>
  </si>
  <si>
    <t>Årsv</t>
  </si>
  <si>
    <t>Finansiør</t>
  </si>
  <si>
    <t>Årslønn</t>
  </si>
  <si>
    <t>Navn</t>
  </si>
  <si>
    <t>Bruttolønn</t>
  </si>
  <si>
    <t>inkl lønnsv.</t>
  </si>
  <si>
    <t>Lønn</t>
  </si>
  <si>
    <t>Feriep</t>
  </si>
  <si>
    <t>AGA</t>
  </si>
  <si>
    <t>Pensjon</t>
  </si>
  <si>
    <t>inkl sos.avg.</t>
  </si>
  <si>
    <t>inkl. ind.kost.</t>
  </si>
  <si>
    <t>Timesats</t>
  </si>
  <si>
    <r>
      <t>Sum</t>
    </r>
    <r>
      <rPr>
        <b/>
        <sz val="11"/>
        <color theme="4" tint="-0.249977111117893"/>
        <rFont val="Calibri"/>
        <family val="2"/>
        <scheme val="minor"/>
      </rPr>
      <t xml:space="preserve"> ansatte</t>
    </r>
  </si>
  <si>
    <t>ÅRSVERK</t>
  </si>
  <si>
    <t xml:space="preserve">Eksternt frikjøp </t>
  </si>
  <si>
    <t>Teknisk/adm. bistand/Feltassistent</t>
  </si>
  <si>
    <t>dScience</t>
  </si>
  <si>
    <t>Forsker - professor</t>
  </si>
  <si>
    <t>Marianne Fyhn</t>
  </si>
  <si>
    <r>
      <t xml:space="preserve">Sum </t>
    </r>
    <r>
      <rPr>
        <b/>
        <sz val="11"/>
        <color theme="4" tint="-0.249977111117893"/>
        <rFont val="Calibri"/>
        <family val="2"/>
        <scheme val="minor"/>
      </rPr>
      <t>frikjøp art 5892</t>
    </r>
  </si>
  <si>
    <t>Internt frikjøp</t>
  </si>
  <si>
    <r>
      <t xml:space="preserve">Sum </t>
    </r>
    <r>
      <rPr>
        <b/>
        <sz val="11"/>
        <color theme="4" tint="-0.249977111117893"/>
        <rFont val="Calibri"/>
        <family val="2"/>
        <scheme val="minor"/>
      </rPr>
      <t xml:space="preserve">frikjøp art 5896 </t>
    </r>
  </si>
  <si>
    <t>TIMER</t>
  </si>
  <si>
    <t>Timelønn</t>
  </si>
  <si>
    <t>Timelønnende studenter IT 8xstk</t>
  </si>
  <si>
    <t>Timelønnende studenter praksisk arbeid 10 stk</t>
  </si>
  <si>
    <r>
      <t xml:space="preserve">Sum </t>
    </r>
    <r>
      <rPr>
        <b/>
        <sz val="11"/>
        <color theme="4" tint="-0.249977111117893"/>
        <rFont val="Calibri"/>
        <family val="2"/>
        <scheme val="minor"/>
      </rPr>
      <t>timelønn</t>
    </r>
  </si>
  <si>
    <t xml:space="preserve">Total arbeidsinnsats </t>
  </si>
  <si>
    <t>STIPENDER</t>
  </si>
  <si>
    <t>Stipender</t>
  </si>
  <si>
    <t>Sats</t>
  </si>
  <si>
    <t>Antall måneder</t>
  </si>
  <si>
    <t>Kommentarfelt</t>
  </si>
  <si>
    <t xml:space="preserve">Det i gult låg med link </t>
  </si>
  <si>
    <t>til feil lønnsmultiplikator</t>
  </si>
  <si>
    <t>Lønnsmultiplikator i Tabeller er lagt inn</t>
  </si>
  <si>
    <r>
      <t xml:space="preserve">Sum </t>
    </r>
    <r>
      <rPr>
        <b/>
        <sz val="11"/>
        <color theme="4" tint="-0.249977111117893"/>
        <rFont val="Calibri"/>
        <family val="2"/>
        <scheme val="minor"/>
      </rPr>
      <t>stipender</t>
    </r>
  </si>
  <si>
    <t>med for få desimaler</t>
  </si>
  <si>
    <t>Drift</t>
  </si>
  <si>
    <t>Generelle driftsmidler (kun NFR)</t>
  </si>
  <si>
    <t>Dekkes fra rundsum</t>
  </si>
  <si>
    <t>Andre driftskostnader</t>
  </si>
  <si>
    <t>leie av elektriske artikler, møbler m. MVA</t>
  </si>
  <si>
    <t>Webplatform and registration Playroom m. MVA</t>
  </si>
  <si>
    <t>Coffee breaks m.MVA</t>
  </si>
  <si>
    <t>Welcome party m MVA</t>
  </si>
  <si>
    <t>Lunch 4 days  m. MVA</t>
  </si>
  <si>
    <t>Reise og opphold 7 plenary foredragsholdere uten MVA</t>
  </si>
  <si>
    <t>Symposium sponsoring uten MVA</t>
  </si>
  <si>
    <t>15 Symposium speakers reise og opphold uten MVA</t>
  </si>
  <si>
    <t>reisestipend uten MVA</t>
  </si>
  <si>
    <t>IBRO symposium uten MVA</t>
  </si>
  <si>
    <t>Andre kostnader</t>
  </si>
  <si>
    <t>Leiested - internt finansiert</t>
  </si>
  <si>
    <t>Leiested - eksternt finansiert</t>
  </si>
  <si>
    <t>Eksternt</t>
  </si>
  <si>
    <t xml:space="preserve"> </t>
  </si>
  <si>
    <t>Sentral egenfinansiering</t>
  </si>
  <si>
    <t>Egenfinansiert drift fra instituttet</t>
  </si>
  <si>
    <r>
      <t xml:space="preserve">Sum </t>
    </r>
    <r>
      <rPr>
        <b/>
        <sz val="11"/>
        <color theme="4" tint="-0.249977111117893"/>
        <rFont val="Calibri"/>
        <family val="2"/>
        <scheme val="minor"/>
      </rPr>
      <t>drift</t>
    </r>
  </si>
  <si>
    <t>REGISTRER INNTEKTER</t>
  </si>
  <si>
    <t>Inntekter fast eksternt beløp</t>
  </si>
  <si>
    <t>Internasjonal finansiering</t>
  </si>
  <si>
    <t>Participation fees (antatt 600 deltakere 3184NOK ink.MVA per person)</t>
  </si>
  <si>
    <t>Anne offentlig finansiering</t>
  </si>
  <si>
    <t xml:space="preserve">Exhibitor fees (110000 bekreftet  14/1/25 + forventet 176000) </t>
  </si>
  <si>
    <t>Annen privat finansiering</t>
  </si>
  <si>
    <t xml:space="preserve">Nordic Neuroscience (40000EURO)+Scandinavian Physiological Society (35000NOK) +IBRO(95000USD) </t>
  </si>
  <si>
    <t>Fra Norges Forskningsråd</t>
  </si>
  <si>
    <t xml:space="preserve">NFR INTPART Prosjekt Malthe-Sørenssen (700K)+Digital Life Norway (10K) </t>
  </si>
  <si>
    <t>Viderefordelte midler</t>
  </si>
  <si>
    <t xml:space="preserve">UIO_ Life Science </t>
  </si>
  <si>
    <t>Sum</t>
  </si>
  <si>
    <t>Sats for ekst. fin. overhead</t>
  </si>
  <si>
    <t>Eksterne inntekter</t>
  </si>
  <si>
    <t>Rundsummer NFR</t>
  </si>
  <si>
    <t>Fast beløp</t>
  </si>
  <si>
    <t>Totale kostnader</t>
  </si>
  <si>
    <t>Resultat</t>
  </si>
  <si>
    <t>Sum eksterne inntekter for instituttet</t>
  </si>
  <si>
    <t>Inntekter fra LOS</t>
  </si>
  <si>
    <t>Inntekter fra FAK (utover eventuelle rekrutteringsstillinger)</t>
  </si>
  <si>
    <t>Total overhead (indirekte kostnader)</t>
  </si>
  <si>
    <t xml:space="preserve">IK - splitt (eksternt dekning av indirekte kostnader: </t>
  </si>
  <si>
    <t>Benyttet påslag overhead (indirekte kostnader)</t>
  </si>
  <si>
    <t xml:space="preserve">IK på lønnskostnader dekket eksternt: </t>
  </si>
  <si>
    <t>Finansiørs betalingsvillighet for Eksternt finansiert overhead</t>
  </si>
  <si>
    <t>Ekstern dekning av IK:</t>
  </si>
  <si>
    <t>Prosjekteiers policy for Eksternt finansiert overhead</t>
  </si>
  <si>
    <t>IK - splitt i Unit 4 (anslagsvis)</t>
  </si>
  <si>
    <t>Prosjektleder/adm.leder</t>
  </si>
  <si>
    <t>Salderingsbeløp (overføres til generelle driftsmidler)</t>
  </si>
  <si>
    <t>Forsker - 1.aman.</t>
  </si>
  <si>
    <t xml:space="preserve">Gjesteforsker </t>
  </si>
  <si>
    <t>Postdoktor / Forsker</t>
  </si>
  <si>
    <t>Stipendiat</t>
  </si>
  <si>
    <t>Overhead ved rundsummer</t>
  </si>
  <si>
    <t>Skal ikke brukes på fellesløftet!</t>
  </si>
  <si>
    <t>Egenfinansiert drift</t>
  </si>
  <si>
    <t>Analyse av inntektsbilde</t>
  </si>
  <si>
    <t>Faktisk inntekter NFR</t>
  </si>
  <si>
    <t xml:space="preserve">Inntekter fra LOS og fakultetet legges inn på Prosjekteierarkfanen - dette som korreksjon av nettobidraget. </t>
  </si>
  <si>
    <r>
      <t xml:space="preserve">OVERHEADKOSTNADER </t>
    </r>
    <r>
      <rPr>
        <b/>
        <sz val="12"/>
        <rFont val="Calibri"/>
        <family val="2"/>
        <scheme val="minor"/>
      </rPr>
      <t>(Kalkyegrunnlag timer)</t>
    </r>
  </si>
  <si>
    <t xml:space="preserve">Prosjektansatte  </t>
  </si>
  <si>
    <t>REGISTRER  ANTAll TIMER</t>
  </si>
  <si>
    <t>1628 timer per år</t>
  </si>
  <si>
    <t>Sum timer</t>
  </si>
  <si>
    <t>Lønn og sos. kostnader</t>
  </si>
  <si>
    <t xml:space="preserve">Timepris </t>
  </si>
  <si>
    <t>Frikjøp eksisterende ansatt eller prosjektansatt?</t>
  </si>
  <si>
    <t>Timesats lønn</t>
  </si>
  <si>
    <t>Timesats overhead</t>
  </si>
  <si>
    <t>Timepris lønn og overhead</t>
  </si>
  <si>
    <t>sum lønn</t>
  </si>
  <si>
    <t>sum overhead</t>
  </si>
  <si>
    <t>Sum lønn og overhead</t>
  </si>
  <si>
    <t>timepris pr stillingskategori</t>
  </si>
  <si>
    <r>
      <t xml:space="preserve">Sum </t>
    </r>
    <r>
      <rPr>
        <b/>
        <sz val="11"/>
        <color theme="4" tint="-0.249977111117893"/>
        <rFont val="Calibri"/>
        <family val="2"/>
        <scheme val="minor"/>
      </rPr>
      <t>prosjektansatte</t>
    </r>
  </si>
  <si>
    <t>Direkte driftsmidler</t>
  </si>
  <si>
    <t>REGISTRER DRIFTSKOSTNADER</t>
  </si>
  <si>
    <t>Alle beløp angis i hele kroner</t>
  </si>
  <si>
    <t>Leiested</t>
  </si>
  <si>
    <r>
      <t xml:space="preserve">Sum </t>
    </r>
    <r>
      <rPr>
        <b/>
        <sz val="14"/>
        <color theme="4" tint="-0.249977111117893"/>
        <rFont val="Calibri"/>
        <family val="2"/>
        <scheme val="minor"/>
      </rPr>
      <t>driftsmidler</t>
    </r>
  </si>
  <si>
    <t>Totalt budsjetterte kostnader</t>
  </si>
  <si>
    <t>Tillegg for uforutsette hendelser</t>
  </si>
  <si>
    <t>Sum kostnader</t>
  </si>
  <si>
    <t>Tillegg for fortjeneste</t>
  </si>
  <si>
    <t>Inntekter eksklusiv merverdigavgift</t>
  </si>
  <si>
    <t>Inntekter inklusiv merverdiavgift</t>
  </si>
  <si>
    <t>Totalpris</t>
  </si>
  <si>
    <t>(Alle beløp er angitt i hele kroner)</t>
  </si>
  <si>
    <t>Lønnskostnader</t>
  </si>
  <si>
    <t>Velg frikjøp eksisterende ansatt eller prosjektansatt/timelønnet</t>
  </si>
  <si>
    <t xml:space="preserve">Timer  </t>
  </si>
  <si>
    <t>Sum lønn prosjektansatte</t>
  </si>
  <si>
    <t>Kostnad</t>
  </si>
  <si>
    <t>Reiser</t>
  </si>
  <si>
    <t>Rekvisita</t>
  </si>
  <si>
    <t>Bevertning, utlegg</t>
  </si>
  <si>
    <t>Hotellopphold, utlegg</t>
  </si>
  <si>
    <t>Ekskursjoner, utlegg</t>
  </si>
  <si>
    <t>Sum driftsmidler</t>
  </si>
  <si>
    <t>Personal- og indirekte kostnader</t>
  </si>
  <si>
    <t>Sum drift og utlegg</t>
  </si>
  <si>
    <t>Sum budsjetterte kostnader</t>
  </si>
  <si>
    <t>Fratrekk for utlegg</t>
  </si>
  <si>
    <t>Kalkylegrunnlag (kostnader)</t>
  </si>
  <si>
    <t>Tillegg for reserve og fortjeneste</t>
  </si>
  <si>
    <t>Offentlige tilskudd til nedskriving av pris for deltagerne</t>
  </si>
  <si>
    <t>Fratrekk sponsorinntekter til reduksjon i pris for deltagerne</t>
  </si>
  <si>
    <t>Analyse basisøkonomien</t>
  </si>
  <si>
    <t>Grunnlag for beregning av deltakeravgift</t>
  </si>
  <si>
    <t>Nettobidrag frikjøp:</t>
  </si>
  <si>
    <t>Nettobidrag IK</t>
  </si>
  <si>
    <t>Kostnader til fordeling pr deltager inkludert mva</t>
  </si>
  <si>
    <t>Reserve og fortjeneste</t>
  </si>
  <si>
    <t>Konferanseavgift per deltaker inkl. MVA</t>
  </si>
  <si>
    <t>Tilleggskostnad på basis:</t>
  </si>
  <si>
    <t>Utlegg som kreves tilbake</t>
  </si>
  <si>
    <t>Faktisk nettobidrag:</t>
  </si>
  <si>
    <t>Totalt å fakturere deltager</t>
  </si>
  <si>
    <t>Sign.instituttleder/BDM:</t>
  </si>
  <si>
    <t>Sign.konferanseansvarlig / prosjektleder</t>
  </si>
  <si>
    <t>Leiested 1</t>
  </si>
  <si>
    <t>Antall timer/enheter Leiested</t>
  </si>
  <si>
    <t>Enhetspris Leiested</t>
  </si>
  <si>
    <t>Leiestedskostnader</t>
  </si>
  <si>
    <t>Leiested 2</t>
  </si>
  <si>
    <t>Leiested 3</t>
  </si>
  <si>
    <t>Leiested 4</t>
  </si>
  <si>
    <t>Leiested 5</t>
  </si>
  <si>
    <t>Leiested 6</t>
  </si>
  <si>
    <t>Leiested 7</t>
  </si>
  <si>
    <t>Leiested 8</t>
  </si>
  <si>
    <t>Leiested 9</t>
  </si>
  <si>
    <t>Leiested 10</t>
  </si>
  <si>
    <t>Leiested 11</t>
  </si>
  <si>
    <t>Leiested 12</t>
  </si>
  <si>
    <t>Leiested 13</t>
  </si>
  <si>
    <t>Leiested 14</t>
  </si>
  <si>
    <t>Leiested 15</t>
  </si>
  <si>
    <t>NFR-program:</t>
  </si>
  <si>
    <t>Årsverk</t>
  </si>
  <si>
    <t>Eksternt fin frikjøp</t>
  </si>
  <si>
    <t>Internt fin frikjøp</t>
  </si>
  <si>
    <t>Totale årsverk</t>
  </si>
  <si>
    <t>Økonomi</t>
  </si>
  <si>
    <t>Eksterne inntekter og kostnader</t>
  </si>
  <si>
    <t xml:space="preserve">Inntekter fra UiO sentralt/fakultet </t>
  </si>
  <si>
    <t>Viderefordelte inntekter</t>
  </si>
  <si>
    <t>Totale eksterne inntekter</t>
  </si>
  <si>
    <t>Personalkostnader</t>
  </si>
  <si>
    <t>Eksternt fin. frikjøp</t>
  </si>
  <si>
    <t>Eksternt fin. overheadkostnader</t>
  </si>
  <si>
    <t>Eksternt fin. leiestedskostnader</t>
  </si>
  <si>
    <t>Direkte driftskostnader</t>
  </si>
  <si>
    <t>Totale eksterne kostnader</t>
  </si>
  <si>
    <t>Resultat på prosjektet</t>
  </si>
  <si>
    <t>Intern finansiering av ressurser</t>
  </si>
  <si>
    <t>Internt fin. frikjøp</t>
  </si>
  <si>
    <t>Internt fin. overheadkostnader</t>
  </si>
  <si>
    <t>Internt fin. leiestedskostnader</t>
  </si>
  <si>
    <t>Totalramme i prosjektet:</t>
  </si>
  <si>
    <t>Analyse av nettobidrag</t>
  </si>
  <si>
    <t xml:space="preserve">Nettobidrag </t>
  </si>
  <si>
    <t>Kort begrunnelse for prosjektets faglige interesse:</t>
  </si>
  <si>
    <t>Kort begrunnelse for kategorisering (bidrag/oppdrag):</t>
  </si>
  <si>
    <t>Nettobidrag</t>
  </si>
  <si>
    <t>Overhead (indirekte kostnader)</t>
  </si>
  <si>
    <t>Underskrifter (på papirutskriften - som skal arkiveres)</t>
  </si>
  <si>
    <t>Dato:</t>
  </si>
  <si>
    <t>Prosjekteier (instituttleder):</t>
  </si>
  <si>
    <t>Prosjektleder:</t>
  </si>
  <si>
    <t>Eksterne inntekter NFR</t>
  </si>
  <si>
    <t>Eksternt fin overheadkostnader</t>
  </si>
  <si>
    <t>Eksternt fin leiestedskostnader</t>
  </si>
  <si>
    <t>Kostnad internt fin frikjøp</t>
  </si>
  <si>
    <t>Internt fin overheadkostnader</t>
  </si>
  <si>
    <t>Analyse av nettobidrag:</t>
  </si>
  <si>
    <t>Resultat på prosjekt</t>
  </si>
  <si>
    <t>Egenandelsprosent</t>
  </si>
  <si>
    <t>Prosjektøkonomi</t>
  </si>
  <si>
    <t>Inntekter og kostnader</t>
  </si>
  <si>
    <t>Totale inntekter</t>
  </si>
  <si>
    <t>.</t>
  </si>
  <si>
    <t>Internt finansiert drift</t>
  </si>
  <si>
    <t>Økonomisk analyse</t>
  </si>
  <si>
    <t>Nettobidrag:</t>
  </si>
  <si>
    <t>Prosjektets reelle nettobidrag</t>
  </si>
  <si>
    <t>Los inntekter</t>
  </si>
  <si>
    <t>Intern rapport - oppdragsbudsjett</t>
  </si>
  <si>
    <t>Levetids-prognose</t>
  </si>
  <si>
    <t xml:space="preserve">Totale inntekter </t>
  </si>
  <si>
    <t>Inntekter UiO (inkl.mva)</t>
  </si>
  <si>
    <t xml:space="preserve">herav mva </t>
  </si>
  <si>
    <t>Inntekter UiO (eks. mva)</t>
  </si>
  <si>
    <t>Frikjøp</t>
  </si>
  <si>
    <t>Investeringer</t>
  </si>
  <si>
    <t>Budsjettert resultat (fortje/ufor.hend)</t>
  </si>
  <si>
    <t xml:space="preserve">År 1 i budsjettering: </t>
  </si>
  <si>
    <t>TDI</t>
  </si>
  <si>
    <t>Grunnlagstabell for registrering av prosjektkategori</t>
  </si>
  <si>
    <t>Arbeidstimer pr. år</t>
  </si>
  <si>
    <t xml:space="preserve"> Produktive timer</t>
  </si>
  <si>
    <t>Vit.ansatt</t>
  </si>
  <si>
    <t>Adm. Ansatt</t>
  </si>
  <si>
    <t>Prosjekter som foregår i UiOs lokaler</t>
  </si>
  <si>
    <t>Bevilgning</t>
  </si>
  <si>
    <t>000000 - 000000 Basis</t>
  </si>
  <si>
    <t>Prosjekter som ikke foregår i UiOs lokaler</t>
  </si>
  <si>
    <t>000001 - 099998 Interne prosjekter</t>
  </si>
  <si>
    <t>Vitenskapelig ansatt UiO lokale</t>
  </si>
  <si>
    <t>900000 - 999998 Interne prosjekter</t>
  </si>
  <si>
    <t>Teknisk/adm. Ansatt i Uio lokale</t>
  </si>
  <si>
    <t>Bidrag</t>
  </si>
  <si>
    <t>120000 - 139998 NFR- individuelle stipendiater</t>
  </si>
  <si>
    <t>Vitenskapelig ansatt ikke i UiO lokale</t>
  </si>
  <si>
    <t>140000 - 169998 NFR- program (kontrakter og bevilgningsbrev)</t>
  </si>
  <si>
    <t>Teknisk/adm. Ansatt ikke i Uio lokale</t>
  </si>
  <si>
    <t>180000 - 189998 NFR- Forny</t>
  </si>
  <si>
    <t>190000 - 190098 NFR- stimuleringsmidler</t>
  </si>
  <si>
    <t>Valgt TDI</t>
  </si>
  <si>
    <t>Vit.ansatte</t>
  </si>
  <si>
    <t>Frikjøp eksisterende ansatt</t>
  </si>
  <si>
    <t>190500 - 190698 NFR midler mottatt via statlige aktører</t>
  </si>
  <si>
    <t>Adm/teknisk</t>
  </si>
  <si>
    <t>Prosjektansatt</t>
  </si>
  <si>
    <t>191000 - 191199 RFF-Regionale forskningsfond</t>
  </si>
  <si>
    <t>200000 - 204698 Bidrag fra andre departementer, direktorater og tilsyn</t>
  </si>
  <si>
    <t>Lønnsberegninger</t>
  </si>
  <si>
    <t>205000 - 209698 Bidrag fra Kunnskapsdepartementet</t>
  </si>
  <si>
    <t>210000 - 219998 Bidrag fra øvrige statlige virksomheter/forvaltningsorganer /stiftelser/aksjeselskap</t>
  </si>
  <si>
    <t>Fra Buddy</t>
  </si>
  <si>
    <t>250000 - 274999 Bidrag fra kommuner og fylkeskommuner</t>
  </si>
  <si>
    <t>Fra første budsjettår</t>
  </si>
  <si>
    <t>Inneværende år</t>
  </si>
  <si>
    <t>275000 - 279998 Bidrag fra regionale forskningsfond</t>
  </si>
  <si>
    <t xml:space="preserve"> ansatte under 60 år</t>
  </si>
  <si>
    <t>Ltr</t>
  </si>
  <si>
    <t>ART</t>
  </si>
  <si>
    <t>Multiplikator</t>
  </si>
  <si>
    <t>TOTALT</t>
  </si>
  <si>
    <t>420000 - 429998 Bidrag fra nærlingsliv og privatpersoner</t>
  </si>
  <si>
    <t>NN</t>
  </si>
  <si>
    <t>460000 - 479998 Bidrag fra norske fond, legater, organisasjoner og stiftelser</t>
  </si>
  <si>
    <t>610000 - 629998 Bidrag fra utland- Nordisk ministerråd</t>
  </si>
  <si>
    <t>Fast lønn</t>
  </si>
  <si>
    <t>faktor</t>
  </si>
  <si>
    <t>640000 - 649998 EU forskning/ rammeprogrammer (6. rammeprogram) - Utland</t>
  </si>
  <si>
    <t>Feriepenge avsetning</t>
  </si>
  <si>
    <t>650000 - 656998 EU forskning/ rammeprogrammer (7. rammeprogram) - Utland</t>
  </si>
  <si>
    <t>657000 - 657998 EU andre tilskudd - Utland</t>
  </si>
  <si>
    <t>AGA ( av  Lønn/ Fp og Pensjon )</t>
  </si>
  <si>
    <t>690000 - 694998 Bidrag fra utlandet - andre</t>
  </si>
  <si>
    <t>AGA (Lønn høyere enn 750 000)</t>
  </si>
  <si>
    <t>710000 - 710999 Gaver som kan gir rett til gaveforsterkning</t>
  </si>
  <si>
    <t>711000 - 719999 Gaver fra kreftforeningen som gir gaveforsterkning</t>
  </si>
  <si>
    <t>720000 - 729999 Andre gaver</t>
  </si>
  <si>
    <t>Antatt lønnsjustering:</t>
  </si>
  <si>
    <t>2025, og fremover</t>
  </si>
  <si>
    <t>179700 - 179998 Oppdrag fra NFR</t>
  </si>
  <si>
    <t>Denne etter inflasjonsendring</t>
  </si>
  <si>
    <t>204700 - 204998 Oppdrag fra andre departementer, direktorater og tilsyn</t>
  </si>
  <si>
    <t>209700 - 209998 Oppdrag fra Kunnskapsdepartementet</t>
  </si>
  <si>
    <t>Lønnsjustering</t>
  </si>
  <si>
    <t>220000 - 229998 Oppdrag fra øvrige statlige virksomheter/forvaltningsorganer /stiftelser/aksjeselskap</t>
  </si>
  <si>
    <t>280000 - 294999 Oppdrag fra kommuner og fylkeskommuner</t>
  </si>
  <si>
    <t>295000 - 299998 Oppdrag fra regionale forskningsfond</t>
  </si>
  <si>
    <t>430000 - 449998 Oppdrag fra nærlingsliv og privatpersoner</t>
  </si>
  <si>
    <t>480000 - 499998 Oppdrag fra norske fond, legater, organisasjoner og stiftelser</t>
  </si>
  <si>
    <t>695000 - 699998 Oppdrag fra utlandet - andre</t>
  </si>
  <si>
    <t>EU</t>
  </si>
  <si>
    <t>Utover</t>
  </si>
  <si>
    <t>Sats pr årsverk</t>
  </si>
  <si>
    <t>Årlig justering utover år 1</t>
  </si>
  <si>
    <t>Inntekt fra bidragsyter</t>
  </si>
  <si>
    <t>Type</t>
  </si>
  <si>
    <t>Rundsum</t>
  </si>
  <si>
    <t>Forsker (rundsum)</t>
  </si>
  <si>
    <t>Gjesteforsker</t>
  </si>
  <si>
    <t>Vit.ass</t>
  </si>
  <si>
    <t>Faktisk lønn</t>
  </si>
  <si>
    <t>Studentstipend</t>
  </si>
  <si>
    <t>Gjesteforskerstipend 1</t>
  </si>
  <si>
    <t>Gjesteforskerstipend 2-12</t>
  </si>
  <si>
    <t>Utenlandsstipend enslig</t>
  </si>
  <si>
    <t>Utenlandsstipend familie</t>
  </si>
  <si>
    <t>Timebasert lønn</t>
  </si>
  <si>
    <t>Kostnadsdekning pluss påslag</t>
  </si>
  <si>
    <t>Om NFRs satser - se nettsiden:</t>
  </si>
  <si>
    <t>http://www.forskningsradet.no/servlet/Satellite?c=Page&amp;pagename=ForskningsradetNorsk%2FHovedsidemal&amp;cid=1183468209187</t>
  </si>
  <si>
    <t>Leie av lokaler</t>
  </si>
  <si>
    <t>fratrekk inngående mva</t>
  </si>
  <si>
    <t>Unntak pga kurs/undervisning</t>
  </si>
  <si>
    <t>videresalg</t>
  </si>
  <si>
    <t>Unntak pga lovpålagt oppdrag</t>
  </si>
  <si>
    <t>Frtrekk for utgående mva</t>
  </si>
  <si>
    <t>Unntak pga arbeid utført i utland</t>
  </si>
  <si>
    <t>Unntak pga helsetjenester</t>
  </si>
  <si>
    <t>Annet unntak, beskriv i feltet under</t>
  </si>
  <si>
    <t>utlegg</t>
  </si>
  <si>
    <t>Trykksaker</t>
  </si>
  <si>
    <t>Honorar foredragsholder inkl. Mva</t>
  </si>
  <si>
    <t>1 år</t>
  </si>
  <si>
    <t>2 år</t>
  </si>
  <si>
    <t>3 år</t>
  </si>
  <si>
    <t>4 år</t>
  </si>
  <si>
    <t>5 år</t>
  </si>
  <si>
    <t>6 år</t>
  </si>
  <si>
    <t>7 år</t>
  </si>
  <si>
    <t>8 år</t>
  </si>
  <si>
    <t>9 år</t>
  </si>
  <si>
    <t>10 år</t>
  </si>
  <si>
    <t>NFR - budsjettskjema</t>
  </si>
  <si>
    <t>Kostnadssplan (i NOK 1000)</t>
  </si>
  <si>
    <t>Kjøp av Fou- tjenester</t>
  </si>
  <si>
    <t>Utstyr</t>
  </si>
  <si>
    <t>Andre direkte kostnader</t>
  </si>
  <si>
    <t>Total</t>
  </si>
  <si>
    <t>Kostnadskode (i NOK 1000)</t>
  </si>
  <si>
    <t>Handel og industri</t>
  </si>
  <si>
    <t>Uavhengig forskningsinstitutt</t>
  </si>
  <si>
    <t>Universiteter og høgskoler</t>
  </si>
  <si>
    <t>Andre sektorer</t>
  </si>
  <si>
    <t>Utland</t>
  </si>
  <si>
    <t>Finansieringsplan (i NOK 1000)</t>
  </si>
  <si>
    <t>% Andel</t>
  </si>
  <si>
    <t>Egenfinansiering</t>
  </si>
  <si>
    <t>Annen offentlig finansiering</t>
  </si>
  <si>
    <t>Fra NFR</t>
  </si>
  <si>
    <t>Fordeling av midler omsøkt fra Norges Forskningsråd</t>
  </si>
  <si>
    <t>Postdoktor/Forsker</t>
  </si>
  <si>
    <t>Gjesteforskerstipend</t>
  </si>
  <si>
    <t>Utenlandsstipend</t>
  </si>
  <si>
    <t>Forsker</t>
  </si>
  <si>
    <t>Sum personal-og indirekte kostnader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</si>
  <si>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</si>
  <si>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</si>
  <si>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</si>
  <si>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</si>
  <si>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</si>
  <si>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</si>
  <si>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</si>
  <si>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</si>
  <si>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</si>
  <si>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</si>
  <si>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</si>
  <si>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</si>
  <si>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</si>
  <si>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</si>
  <si>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</si>
  <si>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Own financing</t>
  </si>
  <si>
    <t>International funding</t>
  </si>
  <si>
    <t>Other public funding</t>
  </si>
  <si>
    <t>Other private funding</t>
  </si>
  <si>
    <t>From Research Council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</si>
  <si>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</si>
  <si>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</si>
  <si>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</si>
  <si>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</si>
  <si>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</si>
  <si>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</si>
  <si>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</si>
  <si>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</si>
  <si>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</si>
  <si>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NFR - budsjettskjema - inkludert samarbeidspartnere</t>
  </si>
  <si>
    <t>Konsolidert budsjett (kun basis) til SFF søknaden (grå felter overføres til esøknad NFR)</t>
  </si>
  <si>
    <t>Informasjon fra veilederen fra NFR: SFF IV - Informasjon til søkere</t>
  </si>
  <si>
    <t>Kostnadsplan</t>
  </si>
  <si>
    <t>Kostnadsplan (i NOK 1000)</t>
  </si>
  <si>
    <t>Siste 5 år</t>
  </si>
  <si>
    <t>Kostnadsplanen skal være tilpasset den faglige fremdriftsplan, slik denne fremgår av fremdriftsplanen</t>
  </si>
  <si>
    <t>Personal og indirekte kostnader</t>
  </si>
  <si>
    <t>og prosjektbeskrivelsen, og gi totalkostnadene for gjennomføring av SFFprosjektet,</t>
  </si>
  <si>
    <t>Innkjøp av FoU tjenester</t>
  </si>
  <si>
    <t>og ikke bare de kostnader som søkes dekket av Forskningsrådet. Kostnadsplanen</t>
  </si>
  <si>
    <t>Utstyr (leiested)</t>
  </si>
  <si>
    <t>skal knyttes til personalkostnader og indirekte kostnader, innkjøp av FoU-tjenester, utstyr og</t>
  </si>
  <si>
    <t>andre driftskostnader. Kostnadene i andre 5-års-periode summeres og føres samlet opp i kolonnene</t>
  </si>
  <si>
    <t>som følger etter første 5-års-periode.</t>
  </si>
  <si>
    <t>Kostnadssted/Sektor (i NOK 1000)</t>
  </si>
  <si>
    <t>Næringsliv</t>
  </si>
  <si>
    <t>Kostnadssted</t>
  </si>
  <si>
    <t>Instituttsektoren</t>
  </si>
  <si>
    <t>I denne rubrikken angis i hvilken sektor pengene skal brukes.</t>
  </si>
  <si>
    <t>UoH-sektoren</t>
  </si>
  <si>
    <t>Andre aktører</t>
  </si>
  <si>
    <t xml:space="preserve">Egne midler </t>
  </si>
  <si>
    <t>Finansieringsplan</t>
  </si>
  <si>
    <t>Internasjonale midler</t>
  </si>
  <si>
    <t>I den endelige søknad forutsettes finansieringsplanen å bygge på konkrete og realistiske forutsetninger.</t>
  </si>
  <si>
    <t>Andre offentlige midler</t>
  </si>
  <si>
    <t>Finansieringsplanen skal beskrive hvorledes kostnadene for SFF-prosjektet skal</t>
  </si>
  <si>
    <t>Andre private midler</t>
  </si>
  <si>
    <t>finansieres, i form av egne midler (egenandel), internasjonale midler, andre offentlige midler,</t>
  </si>
  <si>
    <t>NFR- midler</t>
  </si>
  <si>
    <t>andre private midler samt beløpet som søkes fra Norges forskningsråd. Bidrag fra samarbeidspartnere</t>
  </si>
  <si>
    <t>Total SFF basis finansiering</t>
  </si>
  <si>
    <t>bør spesifiseres. Beløpene for andre 5-års-periode summeres og føres samlet</t>
  </si>
  <si>
    <t>opp i kolonnene som følger etter første 5-års-periode.</t>
  </si>
  <si>
    <t>Total SFF Finansieringsplan (i NOK 1000)</t>
  </si>
  <si>
    <t>SFF Basis finansiering</t>
  </si>
  <si>
    <t>Inntekter fra eksisterende prosjekter **</t>
  </si>
  <si>
    <t>Inntekter fra estimerte fremtidige prosjekter **</t>
  </si>
  <si>
    <t>Total SFF finansiering</t>
  </si>
  <si>
    <t>** Det er kun de eksterne inntektene som skal oppgis. Eventuell egenfinansiering fra SFF'ets basis til underliggende eksterne prosjekter skal ikke inkluderes her. Tallstørrelsene bør være optimistiske og realistiske, og vil være noe av grunnlaget for midtveisevalueringen.
 KD har en forventning om at SFF'er skal generere nye prosjektinntekter, men det er ikke satt noe målkrav (uttalelse fra NFR).</t>
  </si>
  <si>
    <t>Spesifikasjon av særskilt høye driftskostnader (legges inn manuelt)</t>
  </si>
  <si>
    <t>Konsolidert budsjett (kun basis) til SFF søknaden (grå felter overføres til esøknad NFR) - inkludert samarbeidspartnere</t>
  </si>
  <si>
    <t>Spesifikasjon av særskilt høye driftskostnader</t>
  </si>
  <si>
    <t>Budsjettering av tilleggsfinansiering fra eksisterende prosjekter ved UiO (kun ekstern tildeling, ikke egenandel)</t>
  </si>
  <si>
    <t>Prosjektnummer</t>
  </si>
  <si>
    <t>Referanseliste over eksisterende prosjekter:</t>
  </si>
  <si>
    <t>Prosjektnr</t>
  </si>
  <si>
    <t>Prosjekttittel</t>
  </si>
  <si>
    <t>Prosjektansvarlig</t>
  </si>
  <si>
    <t>Fra</t>
  </si>
  <si>
    <t>Til</t>
  </si>
  <si>
    <t>Årlig lønnsvekst</t>
  </si>
  <si>
    <t>Budsjettering av planlagt tilleggsfinansiering fra nye prosjekter (kun ekstern tildeling, ikke egenandel)</t>
  </si>
  <si>
    <t>Kommentar</t>
  </si>
  <si>
    <t>Referanseliste:</t>
  </si>
  <si>
    <t>Navn på finansiør</t>
  </si>
  <si>
    <t>Institusjon/bedrift</t>
  </si>
  <si>
    <t xml:space="preserve">Tilbudsalternativ 1: </t>
  </si>
  <si>
    <t>Prosjekteier (instituttnavn)</t>
  </si>
  <si>
    <t>Prosjektleder</t>
  </si>
  <si>
    <t>Budsjett selvkost (hele kroner)</t>
  </si>
  <si>
    <t>Lab.arbeid/feltundersøkelser/mv.</t>
  </si>
  <si>
    <t>Reiser/konferanser/mv.</t>
  </si>
  <si>
    <t>Innkjøp av eksterne FoU-tjenester</t>
  </si>
  <si>
    <t>Investeringer (utstyr)</t>
  </si>
  <si>
    <t>Budsjett ekslusiv mva</t>
  </si>
  <si>
    <t>Budsjett inklusiv mva</t>
  </si>
  <si>
    <t xml:space="preserve">Tilbudsalternativ 2: </t>
  </si>
  <si>
    <t>Driftskostnader</t>
  </si>
  <si>
    <t>Pris ekskl mva.</t>
  </si>
  <si>
    <t>Pris inkl. mva</t>
  </si>
  <si>
    <t>SUM</t>
  </si>
  <si>
    <t>Totalt ekskl mva</t>
  </si>
  <si>
    <t>Inkl mva</t>
  </si>
  <si>
    <t>Budsjett (hele kroner)</t>
  </si>
  <si>
    <t>Totalsum</t>
  </si>
  <si>
    <t>Budsjett ekskl. mva</t>
  </si>
  <si>
    <t>Budsjett inkl. mva</t>
  </si>
  <si>
    <t>Oversikt over endringer som er foretatt i budsjetteringsmalen (gjeldende fra 20/10/2014):</t>
  </si>
  <si>
    <t>Dato</t>
  </si>
  <si>
    <t>Beskrivelse av endring</t>
  </si>
  <si>
    <t xml:space="preserve">Utført av </t>
  </si>
  <si>
    <t>Kommentarfeltene under drift på budsjettarkfanen er Wrap'et slik at lengre tekst legges seg på flere linjer.</t>
  </si>
  <si>
    <t>Terje</t>
  </si>
  <si>
    <t>Arkfanen "intern oversikt" er endret slik at den er i tråd med ny prosjektlederrapport, dvs skille på eksterne inntekter og tilhørende eksternt finansierte kostnader og intern finansiering av ressurser</t>
  </si>
  <si>
    <t xml:space="preserve">terje </t>
  </si>
  <si>
    <t>Lagt inn ekstra rad med årlige totale kostnader, og prosjektets totale ramme.</t>
  </si>
  <si>
    <t>terje</t>
  </si>
  <si>
    <t xml:space="preserve">Sats per årsverk på finansieringsarkfanen (NFR) er tilrettelagt for rundsummer på samtlige vitenskapelige stillingskategorier, dette i tråd med NFR sine endrede finansieringsregler knyttet til arbeidsinnsats. I tillegg er satsene for ulike typer utenlandsstipend oppdatert med nye satser, samt at malen er tilrettelagt for 2015 som første år i budsjetteringsperioden. </t>
  </si>
  <si>
    <t>NFR- arfanen - oversikten over ressurser finansiert av NFR viste total eksterne inntekter - denne er nå korrigert til kun å gjelde bevilgningen fra NFR.</t>
  </si>
  <si>
    <t>Malen er tilrettelagt med 2015 som første år</t>
  </si>
  <si>
    <t>Lønnsmultiplikatoren er oppdatert med lønnsvekst for 2015, samt pensjonssatser</t>
  </si>
  <si>
    <t>Arkfane "Finansiering", "sats per årsverk (NFR-satser)" er tilrettelagt med mulighet for å søke finansiering for direkte lønnskostnader med et visst påslag for overhead på vitenskapelige stillinger, feks 25 % som NFR opererte med frem til utgangen av 2014. Stillingskategorien "diverse vitenskapelig ansatte" må benyttes til dette formål.</t>
  </si>
  <si>
    <t>Fordeling av leiestedskostnadene på ulike finansiører skjer med bakgrunn i de valgene som gjøres arkfanen "Leiested", feks vil KUN leiestedskostnader finansiert av NFR vises under ressursallokering på NFR-budsjettet.</t>
  </si>
  <si>
    <t xml:space="preserve">Korrigering av overheadberegning: Ved å velge stillingskategori "Teknisk adm bistand" så ble satsen for vitenskapelige stillinger valgt (379  for 2014). Formlene er nå korrigert slik at riktige satses hentes. </t>
  </si>
  <si>
    <t>Malen er oppdatert med nye TDI-satser som et glidende gjennomsnitt av regnskapstall for hhv 2012, 2013 og 2014.</t>
  </si>
  <si>
    <t xml:space="preserve">Terje </t>
  </si>
  <si>
    <t>Malen er oppdatert med nye lønnstabeller som er gjeldende fra 1. mai. 2015.</t>
  </si>
  <si>
    <t>Malen er oppdatert med null i lønnsvekst i 2015 pga nye lønnstabeller</t>
  </si>
  <si>
    <t>Viderefordelte midler er tatt ut fra beregningen av egenandelsprosent.</t>
  </si>
  <si>
    <t>Arkfanen "intern oversikt" er tilrettelagt slik at det "reelle nettobidraget" fremkommer - se budsjettarkfanen celle F67-69</t>
  </si>
  <si>
    <t>tabeller er oppdatert med ny lønnmultiplikator pga nye pensjonssatser for 2016</t>
  </si>
  <si>
    <t>Finansieringstype "Sats per årsverk" er oppdatert med nye satser fra NFR</t>
  </si>
  <si>
    <t>Komplettert "sats per årsverk" med rundsummer for samtlige stillingskategorier som genererer rundsum fra NFR</t>
  </si>
  <si>
    <t>Lagt inn lønnstigning på 3% for 2016 som er første år i prosjektperioden</t>
  </si>
  <si>
    <t>Justert malen slik at nedtrekksmenyen for stillingskategorier igjen fungerer.</t>
  </si>
  <si>
    <t>Endret linken på årstallene slik at alle arkfaner starter med inneværende år, uavhengig av hva som legges inn som første budsjettår på registreringsarkfanen.</t>
  </si>
  <si>
    <t>Endret på tilknytning til lønnsmultiplikatoren slik at søknadsmalen er i overensstemmelse med Buddy - små utslag!</t>
  </si>
  <si>
    <t>Malen er oppdatert nye TDI-satser for 2016 som et vektet snitt av årene 2013-2015.</t>
  </si>
  <si>
    <t>Lagt inn lønnstabell gjeldende fra mai 2016. Pga 2 ulike tariffavtaler i årets oppgjør er det den som gjelder Lo-stat, Unio og YS- stat som er lagt inn.</t>
  </si>
  <si>
    <t>Lønnmultiplikatoren er oppdatert med ny lønnstabell (se punkt over), samt endret pensjonssats.</t>
  </si>
  <si>
    <t>Alle arkfanene er tilpasset slik at innholdet passer til en utskriftsside.</t>
  </si>
  <si>
    <t>Malen tilrettlagt med lønnsstigning for hhv 2017 og 2018 på 3%.</t>
  </si>
  <si>
    <t xml:space="preserve">Malen er oppdatert med nye TDI satser for 2017, gjennomsnitt for årene 2014-2016  </t>
  </si>
  <si>
    <t>På arkfanen "NFR - budsjett" er leiested endret til utstyr på kostnadsplan.</t>
  </si>
  <si>
    <t xml:space="preserve">I henhold til tilbakemeldinger fra NFR så legges leiested under utstyr. </t>
  </si>
  <si>
    <t>Ny versjon av budsjettmal er sendt til testing</t>
  </si>
  <si>
    <t>Dag</t>
  </si>
  <si>
    <t>Rettet opp slik at Egenfinansiert drift vises i fane NFR-budsjett.</t>
  </si>
  <si>
    <t>Tilrettelagt for Nasjonal infrastruktur. Lagt inn utstyr som valgt under drift.</t>
  </si>
  <si>
    <t xml:space="preserve">Rettet en feil i NFR-budsjett, Andre driftskostnader(rad 41) som tok med </t>
  </si>
  <si>
    <t>Generelle driftsmidler, dekkes av rundsum. Nå trekkes den ut</t>
  </si>
  <si>
    <t>Klargjort for publisering</t>
  </si>
  <si>
    <t>NFR-partner 3 blei kalkulert dobbelt i NFR-inkl partnere. Retta opp</t>
  </si>
  <si>
    <t>Valg "Annet unntak…" fjerna fra rad 42 i Registrering</t>
  </si>
  <si>
    <t>Lagt inn startår 2019, nye rundsummer og lønnstigning for 2019</t>
  </si>
  <si>
    <t>Lagt inn nye satser for utenlandsstipend</t>
  </si>
  <si>
    <t>Feil som summerte partner 3 to ganger er rettet opp</t>
  </si>
  <si>
    <t>Egenandel inkluderes ikke i Budsjett linje 63</t>
  </si>
  <si>
    <t>Sats for eksternt fin. OH fremkommer nå kun for Øvrige</t>
  </si>
  <si>
    <t>Stipender er nå på drift, var på personal</t>
  </si>
  <si>
    <t>Timelønn, nå kommer alt under Timebasert lønn, før noe på Forsker</t>
  </si>
  <si>
    <t>Prosjektleder/adm.leder kommer nå under Forsker, før Timebasert lønn</t>
  </si>
  <si>
    <t>Stipender trekt ut fra NFR-budsjett andre driftskostnader på rad 36</t>
  </si>
  <si>
    <t>Lagt inn mulighet for å bruke 13 år på SFF</t>
  </si>
  <si>
    <t>Retta formler i NFR-Budsjett SFF</t>
  </si>
  <si>
    <t>Retta feil som viste Forsker dobbelt og minus på Timebasert lønnn i</t>
  </si>
  <si>
    <t>fane NFR-budsjett</t>
  </si>
  <si>
    <t>Rettet på noen småfeil i FL-malen</t>
  </si>
  <si>
    <t>Endret metoden for beregning av lønnskostander til å bli mer lik BOAPRO</t>
  </si>
  <si>
    <t>Ole Magnus</t>
  </si>
  <si>
    <t>Oppdatert rundsummer for 2023-</t>
  </si>
  <si>
    <t>Fanene "Budsjett" og "Budsjett_FL" oppdatert for at teknisk/adm-personell
 ikke skal trigge finansiering over rundsum på NFR-prosjekter</t>
  </si>
  <si>
    <t>Samarbeidspartner:</t>
  </si>
  <si>
    <t>Konsolidert budsjett (kun basis) til SFF søknaden</t>
  </si>
  <si>
    <t>Kostnadssted/Sektor</t>
  </si>
  <si>
    <t>Total SFF Finansieringsplan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</si>
</sst>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 &quot;kr&quot;\ * #,##0.00_ ;_ &quot;kr&quot;\ * \-#,##0.00_ ;_ &quot;kr&quot;\ * &quot;-&quot;??_ ;_ @_ "/>
    <numFmt numFmtId="43" formatCode="_ * #,##0.00_ ;_ * \-#,##0.00_ ;_ * &quot;-&quot;??_ ;_ @_ "/>
    <numFmt numFmtId="164" formatCode="#,##0.000"/>
    <numFmt numFmtId="165" formatCode="[$-414]d/\ mmm\.\ yyyy;@"/>
    <numFmt numFmtId="166" formatCode="_ * #,##0_ ;_ * \-#,##0_ ;_ * &quot;-&quot;??_ ;_ @_ "/>
    <numFmt numFmtId="167" formatCode="_(* #,##0_);_(* \(#,##0\);_(* &quot;-&quot;??_);_(@_)"/>
    <numFmt numFmtId="168" formatCode="0.0"/>
    <numFmt numFmtId="169" formatCode="#,###,"/>
    <numFmt numFmtId="170" formatCode="0.000\ %"/>
    <numFmt numFmtId="171" formatCode="0.0\ %"/>
    <numFmt numFmtId="172" formatCode="_ * #,##0.000_ ;_ * \-#,##0.000_ ;_ * &quot;-&quot;??_ ;_ @_ "/>
    <numFmt numFmtId="173" formatCode="_ &quot;kr&quot;\ * #,##0_ ;_ &quot;kr&quot;\ * \-#,##0_ ;_ &quot;kr&quot;\ * &quot;-&quot;??_ ;_ @_ "/>
    <numFmt numFmtId="174" formatCode="_ * #,##0.0_ ;_ * \-#,##0.0_ ;_ * &quot;-&quot;??_ ;_ @_ "/>
    <numFmt numFmtId="175" formatCode="#,##0_ ;\-#,##0\ "/>
    <numFmt numFmtId="176" formatCode="_ * #,##0.000_ ;_ * \-#,##0.000_ ;_ * &quot;-&quot;???_ ;_ @_ "/>
    <numFmt numFmtId="177" formatCode="0.000"/>
  </numFmts>
  <fonts count="8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9"/>
      <name val="Calibri"/>
      <family val="2"/>
      <scheme val="minor"/>
    </font>
    <font>
      <b/>
      <sz val="14"/>
      <name val="Calibri"/>
      <family val="2"/>
      <scheme val="minor"/>
    </font>
    <font>
      <sz val="9"/>
      <name val="Calibri"/>
      <family val="2"/>
      <scheme val="minor"/>
    </font>
    <font>
      <sz val="8"/>
      <name val="Calibri"/>
      <family val="2"/>
      <scheme val="minor"/>
    </font>
    <font>
      <b/>
      <sz val="12"/>
      <name val="Calibri"/>
      <family val="2"/>
      <scheme val="minor"/>
    </font>
    <font>
      <b/>
      <sz val="16"/>
      <name val="Calibri"/>
      <family val="2"/>
      <scheme val="minor"/>
    </font>
    <font>
      <sz val="11"/>
      <color rgb="FF000000"/>
      <name val="Calibri"/>
      <family val="2"/>
    </font>
    <font>
      <b/>
      <sz val="8"/>
      <name val="Arial"/>
      <family val="2"/>
    </font>
    <font>
      <i/>
      <sz val="8"/>
      <name val="Arial"/>
      <family val="2"/>
    </font>
    <font>
      <b/>
      <sz val="9"/>
      <color indexed="81"/>
      <name val="Tahoma"/>
      <family val="2"/>
    </font>
    <font>
      <sz val="12"/>
      <name val="Calibri"/>
      <family val="2"/>
      <scheme val="minor"/>
    </font>
    <font>
      <sz val="9"/>
      <color indexed="81"/>
      <name val="Tahoma"/>
      <family val="2"/>
    </font>
    <font>
      <b/>
      <sz val="11"/>
      <name val="Arial"/>
      <family val="2"/>
    </font>
    <font>
      <b/>
      <i/>
      <sz val="11"/>
      <color theme="1"/>
      <name val="Calibri"/>
      <family val="2"/>
      <scheme val="minor"/>
    </font>
    <font>
      <sz val="10"/>
      <name val="Times"/>
      <family val="1"/>
    </font>
    <font>
      <sz val="10"/>
      <name val="Times"/>
      <family val="1"/>
    </font>
    <font>
      <sz val="10"/>
      <name val="MS Sans Serif"/>
      <family val="2"/>
    </font>
    <font>
      <sz val="11"/>
      <name val="Arial"/>
      <family val="2"/>
    </font>
    <font>
      <sz val="14"/>
      <name val="Arial"/>
      <family val="2"/>
    </font>
    <font>
      <u/>
      <sz val="10"/>
      <color indexed="12"/>
      <name val="Arial"/>
      <family val="2"/>
    </font>
    <font>
      <u/>
      <sz val="11"/>
      <color theme="10"/>
      <name val="Calibri"/>
      <family val="2"/>
    </font>
    <font>
      <sz val="14"/>
      <name val="Calibri"/>
      <family val="2"/>
      <scheme val="minor"/>
    </font>
    <font>
      <b/>
      <sz val="12"/>
      <color theme="0"/>
      <name val="Calibri"/>
      <family val="2"/>
      <scheme val="minor"/>
    </font>
    <font>
      <sz val="16"/>
      <name val="Calibri"/>
      <family val="2"/>
      <scheme val="minor"/>
    </font>
    <font>
      <sz val="14"/>
      <color theme="1"/>
      <name val="Calibri"/>
      <family val="2"/>
      <scheme val="minor"/>
    </font>
    <font>
      <b/>
      <sz val="14"/>
      <color theme="0"/>
      <name val="Calibri"/>
      <family val="2"/>
      <scheme val="minor"/>
    </font>
    <font>
      <b/>
      <sz val="16"/>
      <color theme="0"/>
      <name val="Calibri"/>
      <family val="2"/>
      <scheme val="minor"/>
    </font>
    <font>
      <sz val="12"/>
      <color indexed="81"/>
      <name val="Tahoma"/>
      <family val="2"/>
    </font>
    <font>
      <b/>
      <sz val="14"/>
      <name val="Arial"/>
      <family val="2"/>
    </font>
    <font>
      <sz val="8"/>
      <color theme="1"/>
      <name val="Calibri"/>
      <family val="2"/>
      <scheme val="minor"/>
    </font>
    <font>
      <b/>
      <sz val="18"/>
      <color theme="0"/>
      <name val="Calibri"/>
      <family val="2"/>
      <scheme val="minor"/>
    </font>
    <font>
      <i/>
      <sz val="18"/>
      <color theme="0"/>
      <name val="Calibri"/>
      <family val="2"/>
      <scheme val="minor"/>
    </font>
    <font>
      <b/>
      <i/>
      <sz val="12"/>
      <color theme="1"/>
      <name val="Calibri"/>
      <family val="2"/>
      <scheme val="minor"/>
    </font>
    <font>
      <b/>
      <sz val="11"/>
      <color theme="4" tint="-0.249977111117893"/>
      <name val="Calibri"/>
      <family val="2"/>
      <scheme val="minor"/>
    </font>
    <font>
      <sz val="11"/>
      <color indexed="81"/>
      <name val="Tahoma"/>
      <family val="2"/>
    </font>
    <font>
      <b/>
      <sz val="14"/>
      <color theme="4" tint="-0.249977111117893"/>
      <name val="Calibri"/>
      <family val="2"/>
      <scheme val="minor"/>
    </font>
    <font>
      <sz val="11"/>
      <color theme="0"/>
      <name val="Calibri"/>
      <family val="2"/>
      <scheme val="minor"/>
    </font>
    <font>
      <sz val="10"/>
      <color rgb="FFFF0000"/>
      <name val="Calibri"/>
      <family val="2"/>
      <scheme val="minor"/>
    </font>
    <font>
      <b/>
      <i/>
      <sz val="10"/>
      <name val="Arial"/>
      <family val="2"/>
    </font>
    <font>
      <b/>
      <sz val="12"/>
      <color theme="1"/>
      <name val="Calibri"/>
      <family val="2"/>
      <scheme val="minor"/>
    </font>
    <font>
      <sz val="10"/>
      <color theme="1"/>
      <name val="Arial"/>
      <family val="2"/>
    </font>
    <font>
      <sz val="12"/>
      <name val="Arial"/>
      <family val="2"/>
    </font>
    <font>
      <i/>
      <sz val="10"/>
      <name val="Arial"/>
      <family val="2"/>
    </font>
    <font>
      <b/>
      <sz val="9"/>
      <name val="Verdana"/>
      <family val="2"/>
    </font>
    <font>
      <sz val="11"/>
      <color theme="1"/>
      <name val="Arial"/>
      <family val="2"/>
    </font>
    <font>
      <sz val="12"/>
      <color theme="1"/>
      <name val="Calibri"/>
      <family val="2"/>
      <scheme val="minor"/>
    </font>
    <font>
      <sz val="12"/>
      <color theme="0"/>
      <name val="Calibri"/>
      <family val="2"/>
      <scheme val="minor"/>
    </font>
    <font>
      <i/>
      <sz val="12"/>
      <color theme="0"/>
      <name val="Calibri"/>
      <family val="2"/>
      <scheme val="minor"/>
    </font>
    <font>
      <b/>
      <i/>
      <sz val="12"/>
      <color theme="0"/>
      <name val="Calibri"/>
      <family val="2"/>
      <scheme val="minor"/>
    </font>
    <font>
      <sz val="12"/>
      <color rgb="FFFF0000"/>
      <name val="Calibri"/>
      <family val="2"/>
      <scheme val="minor"/>
    </font>
    <font>
      <sz val="10"/>
      <color rgb="FF000000"/>
      <name val="Arial"/>
      <family val="2"/>
    </font>
    <font>
      <b/>
      <sz val="10"/>
      <color rgb="FF000000"/>
      <name val="Arial"/>
      <family val="2"/>
    </font>
  </fonts>
  <fills count="21">
    <fill>
      <patternFill patternType="none"/>
    </fill>
    <fill>
      <patternFill patternType="gray125"/>
    </fill>
    <fill>
      <patternFill patternType="solid">
        <fgColor indexed="13"/>
        <bgColor indexed="64"/>
      </patternFill>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0" tint="-0.14999847407452621"/>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0"/>
        <bgColor theme="4" tint="0.79998168889431442"/>
      </patternFill>
    </fill>
    <fill>
      <patternFill patternType="solid">
        <fgColor theme="0" tint="-4.9989318521683403E-2"/>
        <bgColor indexed="64"/>
      </patternFill>
    </fill>
    <fill>
      <patternFill patternType="solid">
        <fgColor rgb="FFFFFF00"/>
        <bgColor indexed="64"/>
      </patternFill>
    </fill>
    <fill>
      <patternFill patternType="solid">
        <fgColor theme="4" tint="0.39997558519241921"/>
        <bgColor theme="4" tint="0.79998168889431442"/>
      </patternFill>
    </fill>
    <fill>
      <patternFill patternType="solid">
        <fgColor theme="4" tint="0.39997558519241921"/>
        <bgColor indexed="64"/>
      </patternFill>
    </fill>
    <fill>
      <patternFill patternType="solid">
        <fgColor theme="4" tint="-0.249977111117893"/>
        <bgColor indexed="64"/>
      </patternFill>
    </fill>
    <fill>
      <patternFill patternType="solid">
        <fgColor theme="0" tint="-0.34998626667073579"/>
        <bgColor indexed="64"/>
      </patternFill>
    </fill>
    <fill>
      <patternFill patternType="solid">
        <fgColor rgb="FFFF0000"/>
        <bgColor indexed="64"/>
      </patternFill>
    </fill>
    <fill>
      <patternFill patternType="solid">
        <fgColor theme="4" tint="0.79998168889431442"/>
        <bgColor indexed="64"/>
      </patternFill>
    </fill>
  </fills>
  <borders count="8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style="thin">
        <color rgb="FFB2B2B2"/>
      </right>
      <top/>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rgb="FFE4E4E4"/>
      </left>
      <right style="medium">
        <color rgb="FFE4E4E4"/>
      </right>
      <top style="medium">
        <color rgb="FFE4E4E4"/>
      </top>
      <bottom style="medium">
        <color rgb="FFE4E4E4"/>
      </bottom>
      <diagonal/>
    </border>
    <border>
      <left style="thin">
        <color theme="4" tint="0.39994506668294322"/>
      </left>
      <right style="thin">
        <color theme="4" tint="0.39994506668294322"/>
      </right>
      <top/>
      <bottom style="thin">
        <color theme="4" tint="0.39994506668294322"/>
      </bottom>
      <diagonal/>
    </border>
    <border>
      <left style="thin">
        <color rgb="FFB2B2B2"/>
      </left>
      <right style="thin">
        <color rgb="FFB2B2B2"/>
      </right>
      <top style="thin">
        <color rgb="FFB2B2B2"/>
      </top>
      <bottom style="thin">
        <color indexed="22"/>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4" tint="0.39994506668294322"/>
      </left>
      <right/>
      <top style="thin">
        <color theme="4" tint="0.39994506668294322"/>
      </top>
      <bottom style="thin">
        <color theme="4" tint="0.39994506668294322"/>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style="thin">
        <color indexed="64"/>
      </top>
      <bottom style="thin">
        <color indexed="64"/>
      </bottom>
      <diagonal/>
    </border>
    <border>
      <left/>
      <right/>
      <top style="thin">
        <color indexed="64"/>
      </top>
      <bottom style="double">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double">
        <color indexed="64"/>
      </bottom>
      <diagonal/>
    </border>
    <border>
      <left/>
      <right style="thin">
        <color theme="4" tint="0.39994506668294322"/>
      </right>
      <top style="thin">
        <color theme="4" tint="0.39994506668294322"/>
      </top>
      <bottom style="thin">
        <color theme="4" tint="0.39994506668294322"/>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theme="4" tint="0.39994506668294322"/>
      </left>
      <right style="thin">
        <color theme="4" tint="0.39994506668294322"/>
      </right>
      <top style="thin">
        <color theme="4" tint="0.39994506668294322"/>
      </top>
      <bottom/>
      <diagonal/>
    </border>
    <border>
      <left style="thin">
        <color theme="4" tint="0.39988402966399123"/>
      </left>
      <right style="thin">
        <color theme="4" tint="0.39988402966399123"/>
      </right>
      <top style="thin">
        <color theme="4" tint="0.39991454817346722"/>
      </top>
      <bottom style="thin">
        <color theme="4" tint="0.39988402966399123"/>
      </bottom>
      <diagonal/>
    </border>
    <border>
      <left style="thin">
        <color theme="4" tint="0.39988402966399123"/>
      </left>
      <right style="thin">
        <color theme="4" tint="0.39988402966399123"/>
      </right>
      <top style="thin">
        <color theme="4" tint="0.39988402966399123"/>
      </top>
      <bottom style="thin">
        <color theme="4" tint="0.39988402966399123"/>
      </bottom>
      <diagonal/>
    </border>
    <border>
      <left/>
      <right style="thin">
        <color theme="4" tint="0.39982299264503923"/>
      </right>
      <top/>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1454817346722"/>
      </right>
      <top style="thin">
        <color theme="4" tint="0.39991454817346722"/>
      </top>
      <bottom style="thin">
        <color theme="4" tint="0.39994506668294322"/>
      </bottom>
      <diagonal/>
    </border>
    <border>
      <left style="thin">
        <color theme="4" tint="0.399945066682943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4506668294322"/>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B2B2B2"/>
      </left>
      <right/>
      <top/>
      <bottom style="thin">
        <color rgb="FFB2B2B2"/>
      </bottom>
      <diagonal/>
    </border>
    <border>
      <left/>
      <right/>
      <top/>
      <bottom style="thin">
        <color rgb="FFB2B2B2"/>
      </bottom>
      <diagonal/>
    </border>
    <border>
      <left/>
      <right/>
      <top style="thin">
        <color rgb="FFB2B2B2"/>
      </top>
      <bottom/>
      <diagonal/>
    </border>
    <border>
      <left/>
      <right style="thin">
        <color rgb="FFB2B2B2"/>
      </right>
      <top style="thin">
        <color rgb="FFB2B2B2"/>
      </top>
      <bottom/>
      <diagonal/>
    </border>
    <border>
      <left/>
      <right style="thin">
        <color rgb="FFB2B2B2"/>
      </right>
      <top/>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style="thin">
        <color rgb="FFB2B2B2"/>
      </left>
      <right/>
      <top style="thin">
        <color rgb="FFB2B2B2"/>
      </top>
      <bottom/>
      <diagonal/>
    </border>
    <border>
      <left style="thin">
        <color theme="0" tint="-0.24994659260841701"/>
      </left>
      <right style="medium">
        <color indexed="64"/>
      </right>
      <top style="medium">
        <color indexed="64"/>
      </top>
      <bottom style="thin">
        <color theme="0" tint="-0.24994659260841701"/>
      </bottom>
      <diagonal/>
    </border>
    <border>
      <left style="thin">
        <color theme="0" tint="-0.24994659260841701"/>
      </left>
      <right style="medium">
        <color indexed="64"/>
      </right>
      <top style="thin">
        <color theme="0" tint="-0.24994659260841701"/>
      </top>
      <bottom style="thin">
        <color theme="0" tint="-0.24994659260841701"/>
      </bottom>
      <diagonal/>
    </border>
    <border>
      <left style="thin">
        <color rgb="FFB2B2B2"/>
      </left>
      <right style="medium">
        <color indexed="64"/>
      </right>
      <top style="thin">
        <color rgb="FFB2B2B2"/>
      </top>
      <bottom style="medium">
        <color indexed="64"/>
      </bottom>
      <diagonal/>
    </border>
    <border>
      <left/>
      <right/>
      <top style="thin">
        <color auto="1"/>
      </top>
      <bottom/>
      <diagonal/>
    </border>
    <border>
      <left style="thin">
        <color rgb="FFB2B2B2"/>
      </left>
      <right style="medium">
        <color auto="1"/>
      </right>
      <top style="thin">
        <color rgb="FFB2B2B2"/>
      </top>
      <bottom style="thin">
        <color rgb="FFB2B2B2"/>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indexed="64"/>
      </right>
      <top/>
      <bottom/>
      <diagonal/>
    </border>
    <border>
      <left style="thin">
        <color theme="0" tint="-0.24994659260841701"/>
      </left>
      <right style="thin">
        <color theme="0" tint="-0.24994659260841701"/>
      </right>
      <top style="thin">
        <color theme="0" tint="-0.24994659260841701"/>
      </top>
      <bottom style="thin">
        <color rgb="FFB2B2B2"/>
      </bottom>
      <diagonal/>
    </border>
    <border>
      <left/>
      <right/>
      <top style="thin">
        <color theme="0" tint="-0.24994659260841701"/>
      </top>
      <bottom/>
      <diagonal/>
    </border>
    <border>
      <left style="thin">
        <color rgb="FFB2B2B2"/>
      </left>
      <right style="thin">
        <color rgb="FFB2B2B2"/>
      </right>
      <top style="thin">
        <color indexed="64"/>
      </top>
      <bottom/>
      <diagonal/>
    </border>
    <border>
      <left style="thin">
        <color theme="0" tint="-0.24994659260841701"/>
      </left>
      <right/>
      <top style="medium">
        <color indexed="64"/>
      </top>
      <bottom style="thin">
        <color theme="0" tint="-0.24994659260841701"/>
      </bottom>
      <diagonal/>
    </border>
    <border>
      <left style="thin">
        <color rgb="FFB2B2B2"/>
      </left>
      <right/>
      <top style="thin">
        <color rgb="FFB2B2B2"/>
      </top>
      <bottom style="thin">
        <color indexed="64"/>
      </bottom>
      <diagonal/>
    </border>
    <border>
      <left/>
      <right/>
      <top style="thin">
        <color rgb="FFB2B2B2"/>
      </top>
      <bottom style="thin">
        <color indexed="64"/>
      </bottom>
      <diagonal/>
    </border>
    <border>
      <left/>
      <right style="thin">
        <color rgb="FFB2B2B2"/>
      </right>
      <top style="thin">
        <color rgb="FFB2B2B2"/>
      </top>
      <bottom style="thin">
        <color indexed="64"/>
      </bottom>
      <diagonal/>
    </border>
    <border>
      <left/>
      <right/>
      <top style="thin">
        <color indexed="64"/>
      </top>
      <bottom style="medium">
        <color indexed="64"/>
      </bottom>
      <diagonal/>
    </border>
  </borders>
  <cellStyleXfs count="989">
    <xf numFmtId="0" fontId="0" fillId="0" borderId="0"/>
    <xf numFmtId="43" fontId="19" fillId="0" borderId="0" applyFont="0" applyFill="0" applyBorder="0" applyAlignment="0" applyProtection="0"/>
    <xf numFmtId="165" fontId="18" fillId="0" borderId="0" applyFont="0" applyFill="0" applyBorder="0" applyAlignment="0" applyProtection="0"/>
    <xf numFmtId="0" fontId="22" fillId="0" borderId="0" applyNumberFormat="0" applyFill="0" applyBorder="0" applyAlignment="0" applyProtection="0">
      <alignment vertical="top"/>
      <protection locked="0"/>
    </xf>
    <xf numFmtId="0" fontId="18" fillId="0" borderId="0"/>
    <xf numFmtId="9" fontId="19" fillId="0" borderId="0" applyFont="0" applyFill="0" applyBorder="0" applyAlignment="0" applyProtection="0"/>
    <xf numFmtId="9" fontId="18" fillId="0" borderId="0" applyFont="0" applyFill="0" applyBorder="0" applyAlignment="0" applyProtection="0"/>
    <xf numFmtId="0" fontId="23" fillId="3" borderId="9" applyNumberFormat="0" applyFont="0" applyAlignment="0" applyProtection="0"/>
    <xf numFmtId="0" fontId="14" fillId="0" borderId="0"/>
    <xf numFmtId="43" fontId="14" fillId="0" borderId="0" applyFont="0" applyFill="0" applyBorder="0" applyAlignment="0" applyProtection="0"/>
    <xf numFmtId="43" fontId="28" fillId="0" borderId="0" applyFont="0" applyFill="0" applyBorder="0" applyAlignment="0" applyProtection="0"/>
    <xf numFmtId="0" fontId="41" fillId="0" borderId="0"/>
    <xf numFmtId="0" fontId="12" fillId="0" borderId="0"/>
    <xf numFmtId="0" fontId="49" fillId="0" borderId="0"/>
    <xf numFmtId="9" fontId="50" fillId="0" borderId="0" applyFont="0" applyFill="0" applyBorder="0" applyAlignment="0" applyProtection="0"/>
    <xf numFmtId="0" fontId="11" fillId="0" borderId="0"/>
    <xf numFmtId="0" fontId="11" fillId="0" borderId="0"/>
    <xf numFmtId="43" fontId="18" fillId="0" borderId="0" applyFont="0" applyFill="0" applyBorder="0" applyAlignment="0" applyProtection="0"/>
    <xf numFmtId="0" fontId="18" fillId="3" borderId="9" applyNumberFormat="0" applyFont="0" applyAlignment="0" applyProtection="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49" fillId="0" borderId="0"/>
    <xf numFmtId="0" fontId="9" fillId="0" borderId="0"/>
    <xf numFmtId="9" fontId="49"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9" fontId="49" fillId="0" borderId="0" applyFont="0" applyFill="0" applyBorder="0" applyAlignment="0" applyProtection="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9" fontId="49" fillId="0" borderId="0" applyFont="0" applyFill="0" applyBorder="0" applyAlignment="0" applyProtection="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49"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51"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9" fontId="49" fillId="0" borderId="0" applyFont="0" applyFill="0" applyBorder="0" applyAlignment="0" applyProtection="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9" fontId="49" fillId="0" borderId="0" applyFont="0" applyFill="0" applyBorder="0" applyAlignment="0" applyProtection="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51" fillId="0" borderId="0"/>
    <xf numFmtId="0" fontId="8" fillId="0" borderId="0"/>
    <xf numFmtId="43" fontId="49" fillId="0" borderId="0" applyFont="0" applyFill="0" applyBorder="0" applyAlignment="0" applyProtection="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4" fontId="18"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54" fillId="0" borderId="0" applyNumberFormat="0" applyFill="0" applyBorder="0" applyAlignment="0" applyProtection="0">
      <alignment vertical="top"/>
      <protection locked="0"/>
    </xf>
    <xf numFmtId="0" fontId="55" fillId="0" borderId="0" applyNumberFormat="0" applyFill="0" applyBorder="0" applyAlignment="0" applyProtection="0">
      <alignment vertical="top"/>
      <protection locked="0"/>
    </xf>
    <xf numFmtId="0" fontId="55" fillId="0" borderId="0" applyNumberFormat="0" applyFill="0" applyBorder="0" applyAlignment="0" applyProtection="0">
      <alignment vertical="top"/>
      <protection locked="0"/>
    </xf>
    <xf numFmtId="0" fontId="7" fillId="3" borderId="9"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5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8" fillId="3" borderId="9"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43" fontId="18" fillId="0" borderId="0" applyFont="0" applyFill="0" applyBorder="0" applyAlignment="0" applyProtection="0"/>
    <xf numFmtId="0" fontId="18" fillId="3" borderId="9" applyNumberFormat="0" applyFont="0" applyAlignment="0" applyProtection="0"/>
    <xf numFmtId="9" fontId="18"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6" fillId="0" borderId="0"/>
    <xf numFmtId="0" fontId="6" fillId="3" borderId="9" applyNumberFormat="0" applyFont="0" applyAlignment="0" applyProtection="0"/>
    <xf numFmtId="0" fontId="18" fillId="0" borderId="0"/>
    <xf numFmtId="0" fontId="28" fillId="0" borderId="0"/>
    <xf numFmtId="0" fontId="6" fillId="0" borderId="0"/>
    <xf numFmtId="0" fontId="6" fillId="0" borderId="0"/>
    <xf numFmtId="0" fontId="28"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51"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5" fillId="0" borderId="0"/>
    <xf numFmtId="43" fontId="5" fillId="0" borderId="0" applyFont="0" applyFill="0" applyBorder="0" applyAlignment="0" applyProtection="0"/>
    <xf numFmtId="0" fontId="5" fillId="0" borderId="0"/>
    <xf numFmtId="0" fontId="5" fillId="0" borderId="0"/>
    <xf numFmtId="0" fontId="5" fillId="3" borderId="9" applyNumberFormat="0" applyFont="0" applyAlignment="0" applyProtection="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3" borderId="9"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43" fontId="3" fillId="0" borderId="0" applyFont="0" applyFill="0" applyBorder="0" applyAlignment="0" applyProtection="0"/>
    <xf numFmtId="0" fontId="3" fillId="0" borderId="0"/>
    <xf numFmtId="0" fontId="3" fillId="0" borderId="0"/>
    <xf numFmtId="0" fontId="3" fillId="3" borderId="9" applyNumberFormat="0" applyFont="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cellStyleXfs>
  <cellXfs count="794">
    <xf numFmtId="0" fontId="0" fillId="0" borderId="0" xfId="0"/>
    <xf numFmtId="164" fontId="0" fillId="0" borderId="0" xfId="0" applyNumberFormat="1"/>
    <xf numFmtId="0" fontId="18" fillId="0" borderId="0" xfId="0" applyFont="1"/>
    <xf numFmtId="0" fontId="20" fillId="0" borderId="0" xfId="0" applyFont="1"/>
    <xf numFmtId="164" fontId="16" fillId="0" borderId="0" xfId="0" applyNumberFormat="1" applyFont="1"/>
    <xf numFmtId="0" fontId="26" fillId="0" borderId="0" xfId="8" applyFont="1"/>
    <xf numFmtId="3" fontId="27" fillId="0" borderId="10" xfId="9" applyNumberFormat="1" applyFont="1" applyFill="1" applyBorder="1" applyAlignment="1" applyProtection="1">
      <alignment horizontal="right"/>
    </xf>
    <xf numFmtId="3" fontId="27" fillId="0" borderId="0" xfId="9" applyNumberFormat="1" applyFont="1" applyFill="1" applyBorder="1" applyAlignment="1" applyProtection="1">
      <alignment horizontal="right"/>
    </xf>
    <xf numFmtId="3" fontId="29" fillId="0" borderId="10" xfId="9" applyNumberFormat="1" applyFont="1" applyFill="1" applyBorder="1" applyAlignment="1" applyProtection="1">
      <alignment horizontal="right"/>
    </xf>
    <xf numFmtId="166" fontId="27" fillId="0" borderId="14" xfId="10" applyNumberFormat="1" applyFont="1" applyFill="1" applyBorder="1" applyAlignment="1" applyProtection="1"/>
    <xf numFmtId="166" fontId="27" fillId="0" borderId="15" xfId="10" applyNumberFormat="1" applyFont="1" applyFill="1" applyBorder="1" applyAlignment="1" applyProtection="1"/>
    <xf numFmtId="3" fontId="26" fillId="4" borderId="16" xfId="8" applyNumberFormat="1" applyFont="1" applyFill="1" applyBorder="1" applyAlignment="1">
      <alignment horizontal="center" wrapText="1"/>
    </xf>
    <xf numFmtId="0" fontId="24" fillId="7" borderId="17" xfId="8" applyFont="1" applyFill="1" applyBorder="1"/>
    <xf numFmtId="166" fontId="24" fillId="7" borderId="17" xfId="8" applyNumberFormat="1" applyFont="1" applyFill="1" applyBorder="1"/>
    <xf numFmtId="166" fontId="29" fillId="6" borderId="19" xfId="9" applyNumberFormat="1" applyFont="1" applyFill="1" applyBorder="1"/>
    <xf numFmtId="166" fontId="27" fillId="6" borderId="19" xfId="9" applyNumberFormat="1" applyFont="1" applyFill="1" applyBorder="1"/>
    <xf numFmtId="166" fontId="24" fillId="7" borderId="22" xfId="8" applyNumberFormat="1" applyFont="1" applyFill="1" applyBorder="1"/>
    <xf numFmtId="166" fontId="27" fillId="0" borderId="9" xfId="10" applyNumberFormat="1" applyFont="1" applyFill="1" applyBorder="1" applyAlignment="1" applyProtection="1">
      <alignment horizontal="center"/>
    </xf>
    <xf numFmtId="166" fontId="27" fillId="0" borderId="23" xfId="10" applyNumberFormat="1" applyFont="1" applyFill="1" applyBorder="1" applyAlignment="1" applyProtection="1">
      <alignment horizontal="center"/>
    </xf>
    <xf numFmtId="0" fontId="13" fillId="0" borderId="0" xfId="8" applyFont="1"/>
    <xf numFmtId="166" fontId="27" fillId="0" borderId="20" xfId="1" applyNumberFormat="1" applyFont="1" applyFill="1" applyBorder="1" applyProtection="1"/>
    <xf numFmtId="0" fontId="34" fillId="0" borderId="0" xfId="0" applyFont="1"/>
    <xf numFmtId="0" fontId="30" fillId="0" borderId="0" xfId="0" applyFont="1"/>
    <xf numFmtId="0" fontId="36" fillId="0" borderId="0" xfId="0" applyFont="1"/>
    <xf numFmtId="0" fontId="29" fillId="0" borderId="0" xfId="0" applyFont="1"/>
    <xf numFmtId="0" fontId="35" fillId="0" borderId="0" xfId="0" applyFont="1"/>
    <xf numFmtId="0" fontId="35" fillId="0" borderId="0" xfId="0" applyFont="1" applyAlignment="1">
      <alignment horizontal="center" wrapText="1"/>
    </xf>
    <xf numFmtId="0" fontId="37" fillId="0" borderId="1" xfId="4" applyFont="1" applyBorder="1"/>
    <xf numFmtId="0" fontId="39" fillId="0" borderId="0" xfId="0" applyFont="1"/>
    <xf numFmtId="0" fontId="40" fillId="0" borderId="0" xfId="0" applyFont="1"/>
    <xf numFmtId="3" fontId="30" fillId="0" borderId="0" xfId="0" applyNumberFormat="1" applyFont="1"/>
    <xf numFmtId="0" fontId="38" fillId="0" borderId="1" xfId="4" applyFont="1" applyBorder="1" applyAlignment="1">
      <alignment horizontal="center"/>
    </xf>
    <xf numFmtId="166" fontId="30" fillId="0" borderId="0" xfId="0" applyNumberFormat="1" applyFont="1"/>
    <xf numFmtId="0" fontId="29" fillId="0" borderId="0" xfId="0" applyFont="1" applyAlignment="1">
      <alignment horizontal="right"/>
    </xf>
    <xf numFmtId="9" fontId="30" fillId="0" borderId="0" xfId="5" applyFont="1" applyProtection="1"/>
    <xf numFmtId="0" fontId="31" fillId="0" borderId="0" xfId="8" applyFont="1"/>
    <xf numFmtId="0" fontId="12" fillId="0" borderId="0" xfId="8" applyFont="1"/>
    <xf numFmtId="0" fontId="27" fillId="0" borderId="0" xfId="0" applyFont="1" applyAlignment="1">
      <alignment horizontal="left"/>
    </xf>
    <xf numFmtId="14" fontId="27" fillId="0" borderId="0" xfId="0" applyNumberFormat="1" applyFont="1"/>
    <xf numFmtId="0" fontId="27" fillId="0" borderId="0" xfId="0" applyFont="1" applyAlignment="1">
      <alignment horizontal="right"/>
    </xf>
    <xf numFmtId="3" fontId="30" fillId="8" borderId="0" xfId="0" applyNumberFormat="1" applyFont="1" applyFill="1"/>
    <xf numFmtId="166" fontId="27" fillId="0" borderId="31" xfId="10" applyNumberFormat="1" applyFont="1" applyFill="1" applyBorder="1" applyAlignment="1" applyProtection="1">
      <alignment horizontal="center"/>
    </xf>
    <xf numFmtId="0" fontId="26" fillId="0" borderId="0" xfId="0" applyFont="1"/>
    <xf numFmtId="3" fontId="0" fillId="0" borderId="0" xfId="0" applyNumberFormat="1"/>
    <xf numFmtId="0" fontId="27" fillId="0" borderId="0" xfId="0" applyFont="1"/>
    <xf numFmtId="0" fontId="27" fillId="0" borderId="0" xfId="0" applyFont="1" applyAlignment="1">
      <alignment horizontal="right" indent="1"/>
    </xf>
    <xf numFmtId="166" fontId="30" fillId="0" borderId="0" xfId="1" applyNumberFormat="1" applyFont="1" applyProtection="1"/>
    <xf numFmtId="166" fontId="0" fillId="0" borderId="0" xfId="1" applyNumberFormat="1" applyFont="1"/>
    <xf numFmtId="0" fontId="17" fillId="0" borderId="6" xfId="0" applyFont="1" applyBorder="1" applyAlignment="1">
      <alignment horizontal="center"/>
    </xf>
    <xf numFmtId="0" fontId="15" fillId="0" borderId="0" xfId="0" applyFont="1"/>
    <xf numFmtId="169" fontId="0" fillId="0" borderId="0" xfId="1" applyNumberFormat="1" applyFont="1"/>
    <xf numFmtId="169" fontId="24" fillId="7" borderId="17" xfId="8" applyNumberFormat="1" applyFont="1" applyFill="1" applyBorder="1"/>
    <xf numFmtId="0" fontId="0" fillId="0" borderId="0" xfId="0" applyAlignment="1">
      <alignment horizontal="right"/>
    </xf>
    <xf numFmtId="169" fontId="0" fillId="0" borderId="0" xfId="0" applyNumberFormat="1"/>
    <xf numFmtId="169" fontId="18" fillId="0" borderId="0" xfId="1" applyNumberFormat="1" applyFont="1"/>
    <xf numFmtId="43" fontId="24" fillId="7" borderId="17" xfId="8" applyNumberFormat="1" applyFont="1" applyFill="1" applyBorder="1"/>
    <xf numFmtId="43" fontId="24" fillId="7" borderId="22" xfId="1" applyFont="1" applyFill="1" applyBorder="1"/>
    <xf numFmtId="43" fontId="27" fillId="0" borderId="13" xfId="1" applyFont="1" applyFill="1" applyBorder="1" applyAlignment="1" applyProtection="1">
      <alignment horizontal="center"/>
    </xf>
    <xf numFmtId="166" fontId="43" fillId="0" borderId="0" xfId="1" applyNumberFormat="1" applyFont="1" applyFill="1" applyBorder="1" applyAlignment="1" applyProtection="1">
      <alignment horizontal="right"/>
    </xf>
    <xf numFmtId="0" fontId="43" fillId="0" borderId="0" xfId="1" applyNumberFormat="1" applyFont="1" applyFill="1" applyBorder="1" applyAlignment="1" applyProtection="1"/>
    <xf numFmtId="10" fontId="16" fillId="0" borderId="0" xfId="7" applyNumberFormat="1" applyFont="1" applyFill="1" applyBorder="1" applyAlignment="1" applyProtection="1">
      <alignment horizontal="right"/>
    </xf>
    <xf numFmtId="0" fontId="43" fillId="0" borderId="0" xfId="1" applyNumberFormat="1" applyFont="1" applyFill="1" applyBorder="1" applyAlignment="1" applyProtection="1">
      <alignment horizontal="right"/>
    </xf>
    <xf numFmtId="164" fontId="16" fillId="0" borderId="0" xfId="0" applyNumberFormat="1" applyFont="1" applyAlignment="1">
      <alignment horizontal="right"/>
    </xf>
    <xf numFmtId="3" fontId="34" fillId="0" borderId="0" xfId="0" applyNumberFormat="1" applyFont="1"/>
    <xf numFmtId="167" fontId="16" fillId="0" borderId="0" xfId="2" applyNumberFormat="1" applyFont="1" applyFill="1" applyBorder="1" applyProtection="1"/>
    <xf numFmtId="43" fontId="30" fillId="0" borderId="0" xfId="0" applyNumberFormat="1" applyFont="1"/>
    <xf numFmtId="0" fontId="30" fillId="0" borderId="0" xfId="0" applyFont="1" applyAlignment="1">
      <alignment horizontal="center" wrapText="1"/>
    </xf>
    <xf numFmtId="168" fontId="25" fillId="11" borderId="9" xfId="7" applyNumberFormat="1" applyFont="1" applyFill="1" applyProtection="1">
      <protection locked="0"/>
    </xf>
    <xf numFmtId="166" fontId="25" fillId="11" borderId="9" xfId="1" applyNumberFormat="1" applyFont="1" applyFill="1" applyBorder="1" applyProtection="1">
      <protection locked="0"/>
    </xf>
    <xf numFmtId="166" fontId="29" fillId="0" borderId="12" xfId="10" applyNumberFormat="1" applyFont="1" applyFill="1" applyBorder="1" applyAlignment="1" applyProtection="1">
      <alignment horizontal="left"/>
    </xf>
    <xf numFmtId="166" fontId="27" fillId="0" borderId="31" xfId="10" applyNumberFormat="1" applyFont="1" applyFill="1" applyBorder="1" applyAlignment="1" applyProtection="1">
      <alignment horizontal="left"/>
    </xf>
    <xf numFmtId="166" fontId="27" fillId="0" borderId="13" xfId="10" applyNumberFormat="1" applyFont="1" applyFill="1" applyBorder="1" applyAlignment="1" applyProtection="1">
      <alignment horizontal="left"/>
    </xf>
    <xf numFmtId="3" fontId="27" fillId="0" borderId="0" xfId="0" applyNumberFormat="1" applyFont="1"/>
    <xf numFmtId="166" fontId="27" fillId="0" borderId="0" xfId="0" applyNumberFormat="1" applyFont="1"/>
    <xf numFmtId="0" fontId="17" fillId="0" borderId="0" xfId="0" applyFont="1" applyAlignment="1">
      <alignment horizontal="center"/>
    </xf>
    <xf numFmtId="169" fontId="0" fillId="5" borderId="0" xfId="1" applyNumberFormat="1" applyFont="1" applyFill="1" applyProtection="1">
      <protection locked="0"/>
    </xf>
    <xf numFmtId="169" fontId="0" fillId="5" borderId="0" xfId="1" applyNumberFormat="1" applyFont="1" applyFill="1" applyBorder="1" applyProtection="1">
      <protection locked="0"/>
    </xf>
    <xf numFmtId="169" fontId="24" fillId="7" borderId="35" xfId="8" applyNumberFormat="1" applyFont="1" applyFill="1" applyBorder="1"/>
    <xf numFmtId="9" fontId="29" fillId="12" borderId="0" xfId="5" applyFont="1" applyFill="1" applyBorder="1"/>
    <xf numFmtId="0" fontId="47" fillId="0" borderId="0" xfId="0" applyFont="1"/>
    <xf numFmtId="0" fontId="17" fillId="9" borderId="1" xfId="0" applyFont="1" applyFill="1" applyBorder="1"/>
    <xf numFmtId="0" fontId="17" fillId="9" borderId="1" xfId="0" applyFont="1" applyFill="1" applyBorder="1" applyAlignment="1">
      <alignment horizontal="center"/>
    </xf>
    <xf numFmtId="0" fontId="18" fillId="0" borderId="1" xfId="0" applyFont="1" applyBorder="1" applyAlignment="1">
      <alignment wrapText="1"/>
    </xf>
    <xf numFmtId="0" fontId="0" fillId="0" borderId="1" xfId="0" applyBorder="1"/>
    <xf numFmtId="0" fontId="48" fillId="6" borderId="18" xfId="8" applyFont="1" applyFill="1" applyBorder="1" applyAlignment="1">
      <alignment horizontal="left"/>
    </xf>
    <xf numFmtId="166" fontId="29" fillId="11" borderId="0" xfId="9" applyNumberFormat="1" applyFont="1" applyFill="1" applyBorder="1"/>
    <xf numFmtId="0" fontId="0" fillId="0" borderId="1" xfId="0" applyBorder="1" applyAlignment="1">
      <alignment horizontal="left" wrapText="1"/>
    </xf>
    <xf numFmtId="3" fontId="27" fillId="11" borderId="10" xfId="9" applyNumberFormat="1" applyFont="1" applyFill="1" applyBorder="1" applyAlignment="1" applyProtection="1">
      <alignment horizontal="right"/>
    </xf>
    <xf numFmtId="0" fontId="30" fillId="11" borderId="0" xfId="0" applyFont="1" applyFill="1"/>
    <xf numFmtId="0" fontId="38" fillId="11" borderId="1" xfId="4" applyFont="1" applyFill="1" applyBorder="1" applyAlignment="1">
      <alignment horizontal="center"/>
    </xf>
    <xf numFmtId="3" fontId="27" fillId="11" borderId="0" xfId="9" applyNumberFormat="1" applyFont="1" applyFill="1" applyBorder="1" applyAlignment="1" applyProtection="1">
      <alignment horizontal="right"/>
    </xf>
    <xf numFmtId="0" fontId="30" fillId="0" borderId="0" xfId="24" applyFont="1"/>
    <xf numFmtId="3" fontId="30" fillId="0" borderId="0" xfId="24" applyNumberFormat="1" applyFont="1"/>
    <xf numFmtId="3" fontId="30" fillId="0" borderId="32" xfId="24" applyNumberFormat="1" applyFont="1" applyBorder="1"/>
    <xf numFmtId="170" fontId="30" fillId="0" borderId="0" xfId="26" applyNumberFormat="1" applyFont="1" applyBorder="1" applyProtection="1"/>
    <xf numFmtId="10" fontId="30" fillId="0" borderId="32" xfId="24" applyNumberFormat="1" applyFont="1" applyBorder="1"/>
    <xf numFmtId="10" fontId="30" fillId="0" borderId="0" xfId="24" applyNumberFormat="1" applyFont="1"/>
    <xf numFmtId="10" fontId="30" fillId="0" borderId="0" xfId="26" applyNumberFormat="1" applyFont="1" applyBorder="1" applyProtection="1"/>
    <xf numFmtId="3" fontId="30" fillId="0" borderId="33" xfId="24" applyNumberFormat="1" applyFont="1" applyBorder="1"/>
    <xf numFmtId="10" fontId="30" fillId="0" borderId="33" xfId="24" applyNumberFormat="1" applyFont="1" applyBorder="1"/>
    <xf numFmtId="10" fontId="30" fillId="0" borderId="34" xfId="24" applyNumberFormat="1" applyFont="1" applyBorder="1"/>
    <xf numFmtId="3" fontId="30" fillId="0" borderId="1" xfId="24" applyNumberFormat="1" applyFont="1" applyBorder="1"/>
    <xf numFmtId="14" fontId="18" fillId="0" borderId="32" xfId="4" applyNumberFormat="1" applyBorder="1" applyAlignment="1">
      <alignment vertical="center"/>
    </xf>
    <xf numFmtId="0" fontId="0" fillId="0" borderId="0" xfId="0" applyAlignment="1">
      <alignment wrapText="1"/>
    </xf>
    <xf numFmtId="0" fontId="18" fillId="0" borderId="1" xfId="4" applyBorder="1" applyAlignment="1">
      <alignment vertical="center"/>
    </xf>
    <xf numFmtId="0" fontId="18" fillId="0" borderId="1" xfId="4" applyBorder="1" applyAlignment="1">
      <alignment wrapText="1"/>
    </xf>
    <xf numFmtId="0" fontId="0" fillId="0" borderId="1" xfId="0" applyBorder="1" applyAlignment="1">
      <alignment wrapText="1"/>
    </xf>
    <xf numFmtId="14" fontId="0" fillId="0" borderId="32" xfId="0" applyNumberFormat="1" applyBorder="1" applyAlignment="1">
      <alignment vertical="center"/>
    </xf>
    <xf numFmtId="0" fontId="18" fillId="0" borderId="1" xfId="0" applyFont="1" applyBorder="1" applyAlignment="1">
      <alignment vertical="center"/>
    </xf>
    <xf numFmtId="172" fontId="30" fillId="0" borderId="0" xfId="0" applyNumberFormat="1" applyFont="1"/>
    <xf numFmtId="0" fontId="18" fillId="0" borderId="1" xfId="0" applyFont="1" applyBorder="1"/>
    <xf numFmtId="0" fontId="53" fillId="0" borderId="0" xfId="4" applyFont="1" applyAlignment="1">
      <alignment vertical="center"/>
    </xf>
    <xf numFmtId="0" fontId="18" fillId="0" borderId="0" xfId="4"/>
    <xf numFmtId="0" fontId="47" fillId="13" borderId="0" xfId="4" applyFont="1" applyFill="1"/>
    <xf numFmtId="3" fontId="17" fillId="13" borderId="0" xfId="4" applyNumberFormat="1" applyFont="1" applyFill="1" applyAlignment="1">
      <alignment horizontal="center"/>
    </xf>
    <xf numFmtId="0" fontId="17" fillId="13" borderId="0" xfId="4" applyFont="1" applyFill="1" applyAlignment="1">
      <alignment horizontal="center" wrapText="1"/>
    </xf>
    <xf numFmtId="9" fontId="0" fillId="0" borderId="0" xfId="6" applyFont="1"/>
    <xf numFmtId="166" fontId="18" fillId="0" borderId="0" xfId="4" applyNumberFormat="1"/>
    <xf numFmtId="166" fontId="0" fillId="0" borderId="0" xfId="17" applyNumberFormat="1" applyFont="1" applyBorder="1" applyProtection="1"/>
    <xf numFmtId="0" fontId="17" fillId="13" borderId="0" xfId="4" applyFont="1" applyFill="1"/>
    <xf numFmtId="166" fontId="17" fillId="13" borderId="0" xfId="4" applyNumberFormat="1" applyFont="1" applyFill="1"/>
    <xf numFmtId="0" fontId="18" fillId="0" borderId="36" xfId="4" applyBorder="1"/>
    <xf numFmtId="0" fontId="18" fillId="0" borderId="37" xfId="4" applyBorder="1"/>
    <xf numFmtId="0" fontId="18" fillId="0" borderId="38" xfId="4" applyBorder="1"/>
    <xf numFmtId="0" fontId="18" fillId="0" borderId="0" xfId="4" applyAlignment="1">
      <alignment vertical="center"/>
    </xf>
    <xf numFmtId="173" fontId="0" fillId="0" borderId="39" xfId="133" applyNumberFormat="1" applyFont="1" applyBorder="1"/>
    <xf numFmtId="166" fontId="0" fillId="0" borderId="39" xfId="17" applyNumberFormat="1" applyFont="1" applyBorder="1"/>
    <xf numFmtId="1" fontId="18" fillId="0" borderId="0" xfId="4" applyNumberFormat="1"/>
    <xf numFmtId="0" fontId="17" fillId="13" borderId="39" xfId="4" applyFont="1" applyFill="1" applyBorder="1"/>
    <xf numFmtId="166" fontId="17" fillId="13" borderId="39" xfId="4" applyNumberFormat="1" applyFont="1" applyFill="1" applyBorder="1"/>
    <xf numFmtId="173" fontId="17" fillId="13" borderId="39" xfId="4" applyNumberFormat="1" applyFont="1" applyFill="1" applyBorder="1"/>
    <xf numFmtId="0" fontId="18" fillId="0" borderId="39" xfId="4" applyBorder="1"/>
    <xf numFmtId="173" fontId="18" fillId="0" borderId="39" xfId="4" applyNumberFormat="1" applyBorder="1"/>
    <xf numFmtId="0" fontId="17" fillId="11" borderId="6" xfId="4" applyFont="1" applyFill="1" applyBorder="1"/>
    <xf numFmtId="0" fontId="17" fillId="11" borderId="0" xfId="4" applyFont="1" applyFill="1"/>
    <xf numFmtId="0" fontId="18" fillId="0" borderId="0" xfId="4" applyAlignment="1">
      <alignment horizontal="center"/>
    </xf>
    <xf numFmtId="0" fontId="17" fillId="13" borderId="40" xfId="4" applyFont="1" applyFill="1" applyBorder="1"/>
    <xf numFmtId="166" fontId="17" fillId="13" borderId="40" xfId="4" applyNumberFormat="1" applyFont="1" applyFill="1" applyBorder="1"/>
    <xf numFmtId="173" fontId="17" fillId="13" borderId="40" xfId="4" applyNumberFormat="1" applyFont="1" applyFill="1" applyBorder="1"/>
    <xf numFmtId="0" fontId="18" fillId="0" borderId="41" xfId="4" applyBorder="1"/>
    <xf numFmtId="0" fontId="18" fillId="0" borderId="42" xfId="4" applyBorder="1"/>
    <xf numFmtId="173" fontId="18" fillId="0" borderId="0" xfId="4" applyNumberFormat="1"/>
    <xf numFmtId="0" fontId="18" fillId="0" borderId="38" xfId="4" applyBorder="1" applyAlignment="1">
      <alignment horizontal="left"/>
    </xf>
    <xf numFmtId="0" fontId="17" fillId="13" borderId="6" xfId="4" applyFont="1" applyFill="1" applyBorder="1"/>
    <xf numFmtId="0" fontId="17" fillId="13" borderId="6" xfId="4" applyFont="1" applyFill="1" applyBorder="1" applyAlignment="1">
      <alignment horizontal="center"/>
    </xf>
    <xf numFmtId="166" fontId="18" fillId="0" borderId="39" xfId="4" applyNumberFormat="1" applyBorder="1"/>
    <xf numFmtId="166" fontId="0" fillId="0" borderId="39" xfId="17" applyNumberFormat="1" applyFont="1" applyBorder="1" applyProtection="1"/>
    <xf numFmtId="0" fontId="36" fillId="0" borderId="0" xfId="4" applyFont="1"/>
    <xf numFmtId="0" fontId="34" fillId="0" borderId="0" xfId="4" applyFont="1"/>
    <xf numFmtId="0" fontId="30" fillId="0" borderId="0" xfId="4" applyFont="1"/>
    <xf numFmtId="3" fontId="29" fillId="11" borderId="0" xfId="134" applyNumberFormat="1" applyFont="1" applyFill="1" applyBorder="1" applyAlignment="1" applyProtection="1">
      <alignment horizontal="right"/>
    </xf>
    <xf numFmtId="0" fontId="39" fillId="0" borderId="0" xfId="4" applyFont="1"/>
    <xf numFmtId="0" fontId="29" fillId="0" borderId="0" xfId="4" applyFont="1"/>
    <xf numFmtId="0" fontId="40" fillId="0" borderId="0" xfId="4" applyFont="1"/>
    <xf numFmtId="0" fontId="45" fillId="0" borderId="0" xfId="4" applyFont="1"/>
    <xf numFmtId="3" fontId="56" fillId="11" borderId="0" xfId="134" applyNumberFormat="1" applyFont="1" applyFill="1" applyBorder="1" applyAlignment="1" applyProtection="1">
      <alignment horizontal="right"/>
    </xf>
    <xf numFmtId="166" fontId="36" fillId="0" borderId="12" xfId="10" applyNumberFormat="1" applyFont="1" applyFill="1" applyBorder="1" applyAlignment="1" applyProtection="1">
      <alignment horizontal="center"/>
    </xf>
    <xf numFmtId="166" fontId="36" fillId="0" borderId="12" xfId="10" applyNumberFormat="1" applyFont="1" applyFill="1" applyBorder="1" applyAlignment="1" applyProtection="1">
      <alignment horizontal="center" vertical="center" wrapText="1"/>
    </xf>
    <xf numFmtId="0" fontId="36" fillId="0" borderId="12" xfId="10" applyNumberFormat="1" applyFont="1" applyFill="1" applyBorder="1" applyAlignment="1" applyProtection="1">
      <alignment horizontal="center"/>
    </xf>
    <xf numFmtId="166" fontId="36" fillId="0" borderId="11" xfId="10" applyNumberFormat="1" applyFont="1" applyFill="1" applyBorder="1" applyAlignment="1" applyProtection="1">
      <alignment horizontal="center"/>
    </xf>
    <xf numFmtId="166" fontId="36" fillId="0" borderId="11" xfId="10" applyNumberFormat="1" applyFont="1" applyFill="1" applyBorder="1" applyAlignment="1" applyProtection="1">
      <alignment horizontal="center" wrapText="1"/>
    </xf>
    <xf numFmtId="0" fontId="27" fillId="0" borderId="0" xfId="4" applyFont="1"/>
    <xf numFmtId="3" fontId="29" fillId="0" borderId="10" xfId="134" applyNumberFormat="1" applyFont="1" applyFill="1" applyBorder="1" applyAlignment="1" applyProtection="1">
      <alignment horizontal="right"/>
    </xf>
    <xf numFmtId="0" fontId="56" fillId="0" borderId="0" xfId="4" applyFont="1"/>
    <xf numFmtId="3" fontId="56" fillId="0" borderId="10" xfId="134" applyNumberFormat="1" applyFont="1" applyFill="1" applyBorder="1" applyAlignment="1" applyProtection="1">
      <alignment horizontal="right"/>
    </xf>
    <xf numFmtId="3" fontId="56" fillId="0" borderId="0" xfId="4" applyNumberFormat="1" applyFont="1"/>
    <xf numFmtId="3" fontId="36" fillId="11" borderId="0" xfId="134" applyNumberFormat="1" applyFont="1" applyFill="1" applyBorder="1" applyAlignment="1" applyProtection="1">
      <alignment horizontal="right"/>
    </xf>
    <xf numFmtId="0" fontId="57" fillId="7" borderId="17" xfId="147" applyFont="1" applyFill="1" applyBorder="1"/>
    <xf numFmtId="166" fontId="57" fillId="7" borderId="17" xfId="147" applyNumberFormat="1" applyFont="1" applyFill="1" applyBorder="1"/>
    <xf numFmtId="174" fontId="57" fillId="7" borderId="17" xfId="147" applyNumberFormat="1" applyFont="1" applyFill="1" applyBorder="1"/>
    <xf numFmtId="166" fontId="57" fillId="7" borderId="22" xfId="147" applyNumberFormat="1" applyFont="1" applyFill="1" applyBorder="1"/>
    <xf numFmtId="3" fontId="45" fillId="0" borderId="0" xfId="4" applyNumberFormat="1" applyFont="1"/>
    <xf numFmtId="3" fontId="29" fillId="0" borderId="0" xfId="4" applyNumberFormat="1" applyFont="1"/>
    <xf numFmtId="3" fontId="30" fillId="0" borderId="0" xfId="4" applyNumberFormat="1" applyFont="1"/>
    <xf numFmtId="3" fontId="58" fillId="11" borderId="0" xfId="4" applyNumberFormat="1" applyFont="1" applyFill="1"/>
    <xf numFmtId="166" fontId="30" fillId="0" borderId="0" xfId="4" applyNumberFormat="1" applyFont="1"/>
    <xf numFmtId="166" fontId="30" fillId="0" borderId="0" xfId="17" applyNumberFormat="1" applyFont="1" applyProtection="1"/>
    <xf numFmtId="0" fontId="30" fillId="11" borderId="0" xfId="4" applyFont="1" applyFill="1"/>
    <xf numFmtId="0" fontId="58" fillId="0" borderId="0" xfId="4" applyFont="1"/>
    <xf numFmtId="166" fontId="58" fillId="0" borderId="0" xfId="4" applyNumberFormat="1" applyFont="1"/>
    <xf numFmtId="3" fontId="40" fillId="0" borderId="10" xfId="134" applyNumberFormat="1" applyFont="1" applyFill="1" applyBorder="1" applyAlignment="1" applyProtection="1">
      <alignment horizontal="right"/>
    </xf>
    <xf numFmtId="3" fontId="56" fillId="11" borderId="0" xfId="4" applyNumberFormat="1" applyFont="1" applyFill="1"/>
    <xf numFmtId="3" fontId="36" fillId="0" borderId="10" xfId="134" applyNumberFormat="1" applyFont="1" applyFill="1" applyBorder="1" applyAlignment="1" applyProtection="1">
      <alignment horizontal="right"/>
    </xf>
    <xf numFmtId="166" fontId="27" fillId="0" borderId="0" xfId="10" applyNumberFormat="1" applyFont="1" applyFill="1" applyBorder="1" applyAlignment="1" applyProtection="1">
      <protection locked="0"/>
    </xf>
    <xf numFmtId="43" fontId="27" fillId="0" borderId="0" xfId="6" applyNumberFormat="1" applyFont="1" applyFill="1" applyBorder="1" applyProtection="1"/>
    <xf numFmtId="9" fontId="27" fillId="0" borderId="0" xfId="6" applyFont="1" applyFill="1" applyBorder="1" applyProtection="1"/>
    <xf numFmtId="0" fontId="27" fillId="11" borderId="0" xfId="4" applyFont="1" applyFill="1"/>
    <xf numFmtId="166" fontId="27" fillId="11" borderId="0" xfId="10" applyNumberFormat="1" applyFont="1" applyFill="1" applyBorder="1" applyAlignment="1" applyProtection="1">
      <protection locked="0"/>
    </xf>
    <xf numFmtId="0" fontId="59" fillId="0" borderId="0" xfId="147" applyFont="1"/>
    <xf numFmtId="166" fontId="60" fillId="12" borderId="0" xfId="147" applyNumberFormat="1" applyFont="1" applyFill="1"/>
    <xf numFmtId="0" fontId="30" fillId="0" borderId="0" xfId="4" applyFont="1" applyAlignment="1">
      <alignment horizontal="right"/>
    </xf>
    <xf numFmtId="166" fontId="30" fillId="11" borderId="0" xfId="4" applyNumberFormat="1" applyFont="1" applyFill="1"/>
    <xf numFmtId="171" fontId="27" fillId="0" borderId="0" xfId="6" applyNumberFormat="1" applyFont="1" applyFill="1" applyBorder="1" applyProtection="1"/>
    <xf numFmtId="3" fontId="26" fillId="4" borderId="16" xfId="8" applyNumberFormat="1" applyFont="1" applyFill="1" applyBorder="1" applyAlignment="1">
      <alignment horizontal="center" vertical="center" wrapText="1"/>
    </xf>
    <xf numFmtId="0" fontId="26" fillId="0" borderId="0" xfId="8" applyFont="1" applyAlignment="1">
      <alignment vertical="center"/>
    </xf>
    <xf numFmtId="166" fontId="27" fillId="0" borderId="0" xfId="1" applyNumberFormat="1" applyFont="1" applyFill="1" applyBorder="1" applyProtection="1"/>
    <xf numFmtId="0" fontId="17" fillId="0" borderId="0" xfId="0" applyFont="1"/>
    <xf numFmtId="171" fontId="27" fillId="0" borderId="0" xfId="5" applyNumberFormat="1" applyFont="1" applyFill="1" applyBorder="1" applyProtection="1"/>
    <xf numFmtId="0" fontId="52" fillId="0" borderId="0" xfId="0" applyFont="1"/>
    <xf numFmtId="175" fontId="24" fillId="7" borderId="22" xfId="8" applyNumberFormat="1" applyFont="1" applyFill="1" applyBorder="1"/>
    <xf numFmtId="3" fontId="29" fillId="4" borderId="16" xfId="8" applyNumberFormat="1" applyFont="1" applyFill="1" applyBorder="1" applyAlignment="1">
      <alignment horizontal="center" vertical="center" wrapText="1"/>
    </xf>
    <xf numFmtId="0" fontId="14" fillId="0" borderId="0" xfId="8"/>
    <xf numFmtId="3" fontId="30" fillId="0" borderId="0" xfId="0" applyNumberFormat="1" applyFont="1" applyAlignment="1">
      <alignment horizontal="right"/>
    </xf>
    <xf numFmtId="166" fontId="27" fillId="3" borderId="9" xfId="7" applyNumberFormat="1" applyFont="1" applyAlignment="1" applyProtection="1">
      <protection locked="0"/>
    </xf>
    <xf numFmtId="0" fontId="26" fillId="6" borderId="18" xfId="8" applyFont="1" applyFill="1" applyBorder="1" applyAlignment="1">
      <alignment horizontal="left"/>
    </xf>
    <xf numFmtId="0" fontId="27" fillId="6" borderId="18" xfId="8" applyFont="1" applyFill="1" applyBorder="1" applyAlignment="1">
      <alignment horizontal="left"/>
    </xf>
    <xf numFmtId="166" fontId="18" fillId="0" borderId="0" xfId="17" applyNumberFormat="1" applyFont="1" applyBorder="1" applyProtection="1"/>
    <xf numFmtId="3" fontId="45" fillId="0" borderId="0" xfId="0" applyNumberFormat="1" applyFont="1"/>
    <xf numFmtId="3" fontId="56" fillId="0" borderId="0" xfId="0" applyNumberFormat="1" applyFont="1"/>
    <xf numFmtId="3" fontId="56" fillId="0" borderId="10" xfId="599" applyNumberFormat="1" applyFont="1" applyFill="1" applyBorder="1" applyAlignment="1" applyProtection="1">
      <alignment horizontal="right"/>
    </xf>
    <xf numFmtId="0" fontId="58" fillId="0" borderId="0" xfId="0" applyFont="1"/>
    <xf numFmtId="166" fontId="56" fillId="0" borderId="0" xfId="0" applyNumberFormat="1" applyFont="1"/>
    <xf numFmtId="0" fontId="56" fillId="0" borderId="0" xfId="0" applyFont="1"/>
    <xf numFmtId="3" fontId="36" fillId="0" borderId="10" xfId="599" applyNumberFormat="1" applyFont="1" applyFill="1" applyBorder="1" applyAlignment="1" applyProtection="1">
      <alignment horizontal="right"/>
    </xf>
    <xf numFmtId="166" fontId="29" fillId="6" borderId="19" xfId="599" applyNumberFormat="1" applyFont="1" applyFill="1" applyBorder="1"/>
    <xf numFmtId="3" fontId="36" fillId="11" borderId="0" xfId="599" applyNumberFormat="1" applyFont="1" applyFill="1" applyBorder="1" applyAlignment="1" applyProtection="1">
      <alignment horizontal="right"/>
    </xf>
    <xf numFmtId="3" fontId="29" fillId="11" borderId="0" xfId="599" applyNumberFormat="1" applyFont="1" applyFill="1" applyBorder="1" applyAlignment="1" applyProtection="1">
      <alignment horizontal="right"/>
    </xf>
    <xf numFmtId="166" fontId="56" fillId="3" borderId="9" xfId="142" applyNumberFormat="1" applyFont="1" applyAlignment="1" applyProtection="1">
      <protection locked="0"/>
    </xf>
    <xf numFmtId="0" fontId="27" fillId="11" borderId="0" xfId="0" applyFont="1" applyFill="1"/>
    <xf numFmtId="166" fontId="59" fillId="3" borderId="31" xfId="17" applyNumberFormat="1" applyFont="1" applyFill="1" applyBorder="1" applyProtection="1">
      <protection locked="0"/>
    </xf>
    <xf numFmtId="166" fontId="30" fillId="11" borderId="0" xfId="0" applyNumberFormat="1" applyFont="1" applyFill="1"/>
    <xf numFmtId="3" fontId="56" fillId="11" borderId="0" xfId="599" applyNumberFormat="1" applyFont="1" applyFill="1" applyBorder="1" applyAlignment="1" applyProtection="1">
      <alignment horizontal="right"/>
    </xf>
    <xf numFmtId="166" fontId="58" fillId="0" borderId="0" xfId="0" applyNumberFormat="1" applyFont="1"/>
    <xf numFmtId="166" fontId="29" fillId="16" borderId="53" xfId="599" applyNumberFormat="1" applyFont="1" applyFill="1" applyBorder="1"/>
    <xf numFmtId="3" fontId="40" fillId="0" borderId="10" xfId="599" applyNumberFormat="1" applyFont="1" applyFill="1" applyBorder="1" applyAlignment="1" applyProtection="1">
      <alignment horizontal="right"/>
    </xf>
    <xf numFmtId="3" fontId="29" fillId="0" borderId="10" xfId="599" applyNumberFormat="1" applyFont="1" applyFill="1" applyBorder="1" applyAlignment="1" applyProtection="1">
      <alignment horizontal="right"/>
    </xf>
    <xf numFmtId="1" fontId="30" fillId="11" borderId="0" xfId="0" applyNumberFormat="1" applyFont="1" applyFill="1"/>
    <xf numFmtId="166" fontId="27" fillId="6" borderId="19" xfId="599" applyNumberFormat="1" applyFont="1" applyFill="1" applyBorder="1"/>
    <xf numFmtId="166" fontId="45" fillId="0" borderId="0" xfId="0" applyNumberFormat="1" applyFont="1"/>
    <xf numFmtId="3" fontId="58" fillId="11" borderId="0" xfId="0" applyNumberFormat="1" applyFont="1" applyFill="1"/>
    <xf numFmtId="0" fontId="45" fillId="0" borderId="0" xfId="0" applyFont="1"/>
    <xf numFmtId="0" fontId="30" fillId="0" borderId="0" xfId="0" applyFont="1" applyAlignment="1">
      <alignment horizontal="right"/>
    </xf>
    <xf numFmtId="3" fontId="29" fillId="0" borderId="0" xfId="0" applyNumberFormat="1" applyFont="1"/>
    <xf numFmtId="0" fontId="26" fillId="0" borderId="0" xfId="583" applyFont="1"/>
    <xf numFmtId="3" fontId="26" fillId="4" borderId="16" xfId="583" applyNumberFormat="1" applyFont="1" applyFill="1" applyBorder="1" applyAlignment="1">
      <alignment horizontal="center" wrapText="1"/>
    </xf>
    <xf numFmtId="0" fontId="24" fillId="15" borderId="54" xfId="583" applyFont="1" applyFill="1" applyBorder="1" applyAlignment="1">
      <alignment horizontal="left" indent="1"/>
    </xf>
    <xf numFmtId="0" fontId="24" fillId="7" borderId="17" xfId="583" applyFont="1" applyFill="1" applyBorder="1"/>
    <xf numFmtId="166" fontId="24" fillId="7" borderId="17" xfId="583" applyNumberFormat="1" applyFont="1" applyFill="1" applyBorder="1"/>
    <xf numFmtId="166" fontId="24" fillId="7" borderId="22" xfId="583" applyNumberFormat="1" applyFont="1" applyFill="1" applyBorder="1"/>
    <xf numFmtId="0" fontId="4" fillId="0" borderId="0" xfId="583"/>
    <xf numFmtId="9" fontId="27" fillId="0" borderId="20" xfId="6" applyFont="1" applyFill="1" applyBorder="1" applyProtection="1"/>
    <xf numFmtId="3" fontId="26" fillId="4" borderId="16" xfId="583" applyNumberFormat="1" applyFont="1" applyFill="1" applyBorder="1" applyAlignment="1">
      <alignment horizontal="left"/>
    </xf>
    <xf numFmtId="166" fontId="29" fillId="0" borderId="12" xfId="10" applyNumberFormat="1" applyFont="1" applyFill="1" applyBorder="1" applyAlignment="1" applyProtection="1">
      <alignment horizontal="center"/>
    </xf>
    <xf numFmtId="0" fontId="29" fillId="0" borderId="12" xfId="10" applyNumberFormat="1" applyFont="1" applyFill="1" applyBorder="1" applyAlignment="1" applyProtection="1">
      <alignment horizontal="center"/>
    </xf>
    <xf numFmtId="166" fontId="29" fillId="0" borderId="11" xfId="10" applyNumberFormat="1" applyFont="1" applyFill="1" applyBorder="1" applyAlignment="1" applyProtection="1">
      <alignment horizontal="center"/>
    </xf>
    <xf numFmtId="9" fontId="30" fillId="0" borderId="0" xfId="6" applyFont="1" applyProtection="1"/>
    <xf numFmtId="0" fontId="64" fillId="0" borderId="0" xfId="583" applyFont="1"/>
    <xf numFmtId="166" fontId="30" fillId="0" borderId="0" xfId="6" applyNumberFormat="1" applyFont="1" applyProtection="1"/>
    <xf numFmtId="0" fontId="37" fillId="0" borderId="0" xfId="4" applyFont="1"/>
    <xf numFmtId="0" fontId="61" fillId="7" borderId="17" xfId="583" applyFont="1" applyFill="1" applyBorder="1"/>
    <xf numFmtId="166" fontId="61" fillId="7" borderId="17" xfId="583" applyNumberFormat="1" applyFont="1" applyFill="1" applyBorder="1"/>
    <xf numFmtId="166" fontId="61" fillId="7" borderId="22" xfId="583" applyNumberFormat="1" applyFont="1" applyFill="1" applyBorder="1"/>
    <xf numFmtId="9" fontId="61" fillId="7" borderId="17" xfId="583" applyNumberFormat="1" applyFont="1" applyFill="1" applyBorder="1"/>
    <xf numFmtId="0" fontId="61" fillId="7" borderId="0" xfId="583" applyFont="1" applyFill="1"/>
    <xf numFmtId="174" fontId="24" fillId="7" borderId="17" xfId="583" applyNumberFormat="1" applyFont="1" applyFill="1" applyBorder="1"/>
    <xf numFmtId="166" fontId="56" fillId="0" borderId="13" xfId="10" applyNumberFormat="1" applyFont="1" applyFill="1" applyBorder="1" applyAlignment="1" applyProtection="1">
      <protection locked="0"/>
    </xf>
    <xf numFmtId="168" fontId="59" fillId="11" borderId="9" xfId="18" applyNumberFormat="1" applyFont="1" applyFill="1" applyProtection="1">
      <protection locked="0"/>
    </xf>
    <xf numFmtId="168" fontId="59" fillId="3" borderId="9" xfId="18" applyNumberFormat="1" applyFont="1" applyProtection="1">
      <protection locked="0"/>
    </xf>
    <xf numFmtId="1" fontId="59" fillId="3" borderId="9" xfId="18" applyNumberFormat="1" applyFont="1" applyProtection="1">
      <protection locked="0"/>
    </xf>
    <xf numFmtId="43" fontId="56" fillId="0" borderId="13" xfId="17" applyFont="1" applyFill="1" applyBorder="1" applyAlignment="1" applyProtection="1">
      <alignment horizontal="center"/>
    </xf>
    <xf numFmtId="166" fontId="56" fillId="0" borderId="13" xfId="10" applyNumberFormat="1" applyFont="1" applyFill="1" applyBorder="1" applyAlignment="1" applyProtection="1">
      <alignment horizontal="center"/>
    </xf>
    <xf numFmtId="9" fontId="56" fillId="0" borderId="0" xfId="6" applyFont="1" applyProtection="1"/>
    <xf numFmtId="166" fontId="56" fillId="0" borderId="0" xfId="17" applyNumberFormat="1" applyFont="1" applyProtection="1"/>
    <xf numFmtId="166" fontId="56" fillId="0" borderId="14" xfId="10" applyNumberFormat="1" applyFont="1" applyFill="1" applyBorder="1" applyAlignment="1" applyProtection="1"/>
    <xf numFmtId="166" fontId="59" fillId="3" borderId="9" xfId="17" applyNumberFormat="1" applyFont="1" applyFill="1" applyBorder="1" applyProtection="1">
      <protection locked="0"/>
    </xf>
    <xf numFmtId="166" fontId="56" fillId="0" borderId="9" xfId="10" applyNumberFormat="1" applyFont="1" applyFill="1" applyBorder="1" applyAlignment="1" applyProtection="1">
      <alignment horizontal="center"/>
    </xf>
    <xf numFmtId="166" fontId="56" fillId="0" borderId="15" xfId="10" applyNumberFormat="1" applyFont="1" applyFill="1" applyBorder="1" applyAlignment="1" applyProtection="1"/>
    <xf numFmtId="166" fontId="56" fillId="11" borderId="31" xfId="10" applyNumberFormat="1" applyFont="1" applyFill="1" applyBorder="1" applyAlignment="1" applyProtection="1">
      <alignment horizontal="left"/>
    </xf>
    <xf numFmtId="166" fontId="56" fillId="0" borderId="31" xfId="10" applyNumberFormat="1" applyFont="1" applyFill="1" applyBorder="1" applyAlignment="1" applyProtection="1">
      <alignment horizontal="center"/>
    </xf>
    <xf numFmtId="0" fontId="60" fillId="7" borderId="17" xfId="583" applyFont="1" applyFill="1" applyBorder="1"/>
    <xf numFmtId="166" fontId="60" fillId="7" borderId="17" xfId="583" applyNumberFormat="1" applyFont="1" applyFill="1" applyBorder="1"/>
    <xf numFmtId="166" fontId="60" fillId="7" borderId="22" xfId="583" applyNumberFormat="1" applyFont="1" applyFill="1" applyBorder="1"/>
    <xf numFmtId="166" fontId="40" fillId="0" borderId="12" xfId="10" applyNumberFormat="1" applyFont="1" applyFill="1" applyBorder="1" applyAlignment="1" applyProtection="1">
      <alignment horizontal="center"/>
    </xf>
    <xf numFmtId="0" fontId="40" fillId="0" borderId="12" xfId="10" applyNumberFormat="1" applyFont="1" applyFill="1" applyBorder="1" applyAlignment="1" applyProtection="1">
      <alignment horizontal="center"/>
    </xf>
    <xf numFmtId="166" fontId="40" fillId="0" borderId="11" xfId="10" applyNumberFormat="1" applyFont="1" applyFill="1" applyBorder="1" applyAlignment="1" applyProtection="1">
      <alignment horizontal="center"/>
    </xf>
    <xf numFmtId="166" fontId="58" fillId="0" borderId="0" xfId="17" applyNumberFormat="1" applyFont="1" applyProtection="1"/>
    <xf numFmtId="166" fontId="39" fillId="0" borderId="12" xfId="10" applyNumberFormat="1" applyFont="1" applyFill="1" applyBorder="1" applyAlignment="1" applyProtection="1">
      <alignment horizontal="center" vertical="center" wrapText="1"/>
    </xf>
    <xf numFmtId="0" fontId="27" fillId="0" borderId="1" xfId="4" applyFont="1" applyBorder="1" applyAlignment="1">
      <alignment horizontal="center"/>
    </xf>
    <xf numFmtId="0" fontId="27" fillId="0" borderId="1" xfId="4" applyFont="1" applyBorder="1" applyAlignment="1">
      <alignment horizontal="center" vertical="center" wrapText="1"/>
    </xf>
    <xf numFmtId="9" fontId="30" fillId="0" borderId="0" xfId="6" applyFont="1" applyBorder="1" applyProtection="1"/>
    <xf numFmtId="166" fontId="29" fillId="0" borderId="0" xfId="17" applyNumberFormat="1" applyFont="1" applyProtection="1"/>
    <xf numFmtId="171" fontId="30" fillId="0" borderId="0" xfId="6" applyNumberFormat="1" applyFont="1" applyBorder="1" applyProtection="1"/>
    <xf numFmtId="0" fontId="65" fillId="7" borderId="17" xfId="583" applyFont="1" applyFill="1" applyBorder="1"/>
    <xf numFmtId="0" fontId="66" fillId="7" borderId="17" xfId="583" applyFont="1" applyFill="1" applyBorder="1"/>
    <xf numFmtId="0" fontId="65" fillId="7" borderId="0" xfId="583" applyFont="1" applyFill="1"/>
    <xf numFmtId="166" fontId="59" fillId="3" borderId="9" xfId="17" applyNumberFormat="1" applyFont="1" applyFill="1" applyBorder="1" applyAlignment="1" applyProtection="1">
      <alignment wrapText="1"/>
      <protection locked="0"/>
    </xf>
    <xf numFmtId="166" fontId="27" fillId="6" borderId="55" xfId="599" applyNumberFormat="1" applyFont="1" applyFill="1" applyBorder="1"/>
    <xf numFmtId="166" fontId="27" fillId="6" borderId="56" xfId="599" applyNumberFormat="1" applyFont="1" applyFill="1" applyBorder="1"/>
    <xf numFmtId="166" fontId="27" fillId="6" borderId="57" xfId="599" applyNumberFormat="1" applyFont="1" applyFill="1" applyBorder="1"/>
    <xf numFmtId="166" fontId="27" fillId="6" borderId="58" xfId="599" applyNumberFormat="1" applyFont="1" applyFill="1" applyBorder="1"/>
    <xf numFmtId="0" fontId="27" fillId="6" borderId="51" xfId="8" applyFont="1" applyFill="1" applyBorder="1" applyAlignment="1">
      <alignment horizontal="left"/>
    </xf>
    <xf numFmtId="43" fontId="27" fillId="0" borderId="0" xfId="5" applyNumberFormat="1" applyFont="1" applyFill="1" applyBorder="1" applyProtection="1"/>
    <xf numFmtId="9" fontId="27" fillId="0" borderId="0" xfId="5" applyFont="1" applyFill="1" applyBorder="1" applyProtection="1"/>
    <xf numFmtId="10" fontId="27" fillId="0" borderId="0" xfId="6" applyNumberFormat="1" applyFont="1" applyFill="1" applyBorder="1" applyProtection="1"/>
    <xf numFmtId="0" fontId="39" fillId="0" borderId="0" xfId="0" applyFont="1" applyAlignment="1">
      <alignment horizontal="center" wrapText="1"/>
    </xf>
    <xf numFmtId="174" fontId="27" fillId="0" borderId="13" xfId="1" applyNumberFormat="1" applyFont="1" applyFill="1" applyBorder="1" applyAlignment="1" applyProtection="1">
      <alignment horizontal="center"/>
    </xf>
    <xf numFmtId="174" fontId="24" fillId="7" borderId="17" xfId="8" applyNumberFormat="1" applyFont="1" applyFill="1" applyBorder="1"/>
    <xf numFmtId="0" fontId="26" fillId="4" borderId="16" xfId="8" applyFont="1" applyFill="1" applyBorder="1" applyAlignment="1">
      <alignment horizontal="center" vertical="center" wrapText="1"/>
    </xf>
    <xf numFmtId="0" fontId="29" fillId="4" borderId="16" xfId="8" applyFont="1" applyFill="1" applyBorder="1" applyAlignment="1">
      <alignment horizontal="center" vertical="center" wrapText="1"/>
    </xf>
    <xf numFmtId="0" fontId="26" fillId="4" borderId="16" xfId="8" applyFont="1" applyFill="1" applyBorder="1" applyAlignment="1">
      <alignment horizontal="center" wrapText="1"/>
    </xf>
    <xf numFmtId="0" fontId="26" fillId="0" borderId="27" xfId="8" applyFont="1" applyBorder="1" applyAlignment="1">
      <alignment horizontal="left" vertical="top"/>
    </xf>
    <xf numFmtId="1" fontId="30" fillId="0" borderId="0" xfId="0" applyNumberFormat="1" applyFont="1"/>
    <xf numFmtId="0" fontId="67" fillId="0" borderId="0" xfId="8" applyFont="1"/>
    <xf numFmtId="0" fontId="29" fillId="0" borderId="0" xfId="0" applyFont="1" applyAlignment="1">
      <alignment vertical="top"/>
    </xf>
    <xf numFmtId="0" fontId="27" fillId="0" borderId="0" xfId="0" applyFont="1" applyAlignment="1">
      <alignment vertical="top"/>
    </xf>
    <xf numFmtId="9" fontId="24" fillId="7" borderId="35" xfId="5" applyFont="1" applyFill="1" applyBorder="1"/>
    <xf numFmtId="166" fontId="27" fillId="11" borderId="13" xfId="10" applyNumberFormat="1" applyFont="1" applyFill="1" applyBorder="1" applyAlignment="1" applyProtection="1">
      <alignment horizontal="center"/>
    </xf>
    <xf numFmtId="0" fontId="24" fillId="12" borderId="17" xfId="8" applyFont="1" applyFill="1" applyBorder="1"/>
    <xf numFmtId="166" fontId="24" fillId="12" borderId="22" xfId="8" applyNumberFormat="1" applyFont="1" applyFill="1" applyBorder="1"/>
    <xf numFmtId="174" fontId="24" fillId="12" borderId="17" xfId="8" applyNumberFormat="1" applyFont="1" applyFill="1" applyBorder="1"/>
    <xf numFmtId="166" fontId="24" fillId="12" borderId="17" xfId="8" applyNumberFormat="1" applyFont="1" applyFill="1" applyBorder="1"/>
    <xf numFmtId="43" fontId="24" fillId="12" borderId="17" xfId="8" applyNumberFormat="1" applyFont="1" applyFill="1" applyBorder="1"/>
    <xf numFmtId="3" fontId="29" fillId="11" borderId="10" xfId="9" applyNumberFormat="1" applyFont="1" applyFill="1" applyBorder="1" applyAlignment="1" applyProtection="1">
      <alignment horizontal="right"/>
    </xf>
    <xf numFmtId="3" fontId="30" fillId="11" borderId="0" xfId="0" applyNumberFormat="1" applyFont="1" applyFill="1"/>
    <xf numFmtId="166" fontId="30" fillId="11" borderId="0" xfId="1" applyNumberFormat="1" applyFont="1" applyFill="1" applyProtection="1"/>
    <xf numFmtId="0" fontId="30" fillId="0" borderId="47" xfId="0" applyFont="1" applyBorder="1"/>
    <xf numFmtId="0" fontId="30" fillId="0" borderId="36" xfId="0" applyFont="1" applyBorder="1"/>
    <xf numFmtId="9" fontId="27" fillId="0" borderId="69" xfId="6" applyFont="1" applyFill="1" applyBorder="1" applyProtection="1"/>
    <xf numFmtId="0" fontId="30" fillId="0" borderId="48" xfId="0" applyFont="1" applyBorder="1"/>
    <xf numFmtId="9" fontId="27" fillId="0" borderId="70" xfId="6" applyFont="1" applyFill="1" applyBorder="1" applyAlignment="1" applyProtection="1">
      <alignment horizontal="right"/>
    </xf>
    <xf numFmtId="9" fontId="27" fillId="0" borderId="70" xfId="6" applyFont="1" applyFill="1" applyBorder="1" applyProtection="1"/>
    <xf numFmtId="166" fontId="29" fillId="0" borderId="71" xfId="10" applyNumberFormat="1" applyFont="1" applyFill="1" applyBorder="1" applyAlignment="1" applyProtection="1">
      <alignment horizontal="center"/>
    </xf>
    <xf numFmtId="166" fontId="29" fillId="11" borderId="13" xfId="10" applyNumberFormat="1" applyFont="1" applyFill="1" applyBorder="1" applyAlignment="1" applyProtection="1"/>
    <xf numFmtId="166" fontId="27" fillId="11" borderId="13" xfId="10" applyNumberFormat="1" applyFont="1" applyFill="1" applyBorder="1" applyAlignment="1" applyProtection="1">
      <protection locked="0"/>
    </xf>
    <xf numFmtId="166" fontId="27" fillId="11" borderId="13" xfId="10" applyNumberFormat="1" applyFont="1" applyFill="1" applyBorder="1" applyAlignment="1" applyProtection="1"/>
    <xf numFmtId="166" fontId="27" fillId="5" borderId="13" xfId="10" applyNumberFormat="1" applyFont="1" applyFill="1" applyBorder="1" applyAlignment="1" applyProtection="1">
      <protection locked="0"/>
    </xf>
    <xf numFmtId="166" fontId="27" fillId="11" borderId="13" xfId="10" applyNumberFormat="1" applyFont="1" applyFill="1" applyBorder="1" applyAlignment="1" applyProtection="1">
      <alignment horizontal="left"/>
      <protection locked="0"/>
    </xf>
    <xf numFmtId="166" fontId="29" fillId="11" borderId="19" xfId="9" applyNumberFormat="1" applyFont="1" applyFill="1" applyBorder="1"/>
    <xf numFmtId="166" fontId="27" fillId="11" borderId="19" xfId="9" applyNumberFormat="1" applyFont="1" applyFill="1" applyBorder="1"/>
    <xf numFmtId="0" fontId="18" fillId="0" borderId="0" xfId="0" applyFont="1" applyAlignment="1">
      <alignment horizontal="right"/>
    </xf>
    <xf numFmtId="169" fontId="0" fillId="5" borderId="72" xfId="1" applyNumberFormat="1" applyFont="1" applyFill="1" applyBorder="1" applyProtection="1">
      <protection locked="0"/>
    </xf>
    <xf numFmtId="2" fontId="45" fillId="0" borderId="0" xfId="0" applyNumberFormat="1" applyFont="1"/>
    <xf numFmtId="2" fontId="27" fillId="0" borderId="0" xfId="0" applyNumberFormat="1" applyFont="1"/>
    <xf numFmtId="2" fontId="30" fillId="0" borderId="0" xfId="6" applyNumberFormat="1" applyFont="1" applyBorder="1" applyProtection="1"/>
    <xf numFmtId="176" fontId="30" fillId="0" borderId="0" xfId="0" applyNumberFormat="1" applyFont="1"/>
    <xf numFmtId="9" fontId="0" fillId="0" borderId="0" xfId="5" applyFont="1"/>
    <xf numFmtId="171" fontId="30" fillId="0" borderId="0" xfId="5" applyNumberFormat="1" applyFont="1" applyProtection="1"/>
    <xf numFmtId="43" fontId="27" fillId="6" borderId="19" xfId="9" applyFont="1" applyFill="1" applyBorder="1"/>
    <xf numFmtId="0" fontId="52" fillId="3" borderId="9" xfId="18" applyFont="1" applyProtection="1">
      <protection locked="0"/>
    </xf>
    <xf numFmtId="9" fontId="27" fillId="3" borderId="73" xfId="182" applyNumberFormat="1" applyFont="1" applyBorder="1" applyProtection="1">
      <protection locked="0"/>
    </xf>
    <xf numFmtId="168" fontId="25" fillId="11" borderId="9" xfId="7" applyNumberFormat="1" applyFont="1" applyFill="1" applyProtection="1"/>
    <xf numFmtId="166" fontId="25" fillId="11" borderId="9" xfId="1" applyNumberFormat="1" applyFont="1" applyFill="1" applyBorder="1" applyProtection="1"/>
    <xf numFmtId="166" fontId="27" fillId="3" borderId="9" xfId="7" applyNumberFormat="1" applyFont="1" applyProtection="1">
      <protection locked="0"/>
    </xf>
    <xf numFmtId="0" fontId="27" fillId="3" borderId="9" xfId="7" applyFont="1" applyAlignment="1" applyProtection="1">
      <alignment horizontal="left"/>
      <protection locked="0"/>
    </xf>
    <xf numFmtId="0" fontId="0" fillId="3" borderId="9" xfId="18" applyFont="1" applyProtection="1"/>
    <xf numFmtId="0" fontId="16" fillId="0" borderId="1" xfId="4" applyFont="1" applyBorder="1"/>
    <xf numFmtId="3" fontId="16" fillId="0" borderId="1" xfId="4" applyNumberFormat="1" applyFont="1" applyBorder="1"/>
    <xf numFmtId="0" fontId="16" fillId="0" borderId="0" xfId="4" applyFont="1"/>
    <xf numFmtId="43" fontId="16" fillId="0" borderId="0" xfId="4" applyNumberFormat="1" applyFont="1" applyAlignment="1">
      <alignment horizontal="center"/>
    </xf>
    <xf numFmtId="0" fontId="16" fillId="0" borderId="0" xfId="4" applyFont="1" applyAlignment="1">
      <alignment horizontal="center"/>
    </xf>
    <xf numFmtId="3" fontId="16" fillId="0" borderId="1" xfId="4" applyNumberFormat="1" applyFont="1" applyBorder="1" applyAlignment="1">
      <alignment horizontal="center"/>
    </xf>
    <xf numFmtId="0" fontId="16" fillId="0" borderId="1" xfId="4" applyFont="1" applyBorder="1" applyAlignment="1">
      <alignment horizontal="center"/>
    </xf>
    <xf numFmtId="0" fontId="33" fillId="0" borderId="21" xfId="0" applyFont="1" applyBorder="1" applyAlignment="1">
      <alignment horizontal="left" vertical="center"/>
    </xf>
    <xf numFmtId="0" fontId="32" fillId="0" borderId="0" xfId="0" applyFont="1" applyAlignment="1">
      <alignment horizontal="left" vertical="center" indent="2"/>
    </xf>
    <xf numFmtId="0" fontId="16" fillId="0" borderId="0" xfId="0" applyFont="1"/>
    <xf numFmtId="0" fontId="42" fillId="0" borderId="21" xfId="0" applyFont="1" applyBorder="1" applyAlignment="1">
      <alignment horizontal="left" vertical="center"/>
    </xf>
    <xf numFmtId="0" fontId="16" fillId="0" borderId="0" xfId="0" applyFont="1" applyAlignment="1">
      <alignment horizontal="left" vertical="center" indent="2"/>
    </xf>
    <xf numFmtId="3" fontId="16" fillId="0" borderId="0" xfId="4" applyNumberFormat="1" applyFont="1"/>
    <xf numFmtId="166" fontId="0" fillId="0" borderId="0" xfId="0" applyNumberFormat="1"/>
    <xf numFmtId="0" fontId="30" fillId="0" borderId="3" xfId="24" applyFont="1" applyBorder="1"/>
    <xf numFmtId="0" fontId="30" fillId="0" borderId="2" xfId="24" applyFont="1" applyBorder="1"/>
    <xf numFmtId="0" fontId="30" fillId="0" borderId="4" xfId="24" applyFont="1" applyBorder="1"/>
    <xf numFmtId="0" fontId="49" fillId="0" borderId="0" xfId="24"/>
    <xf numFmtId="0" fontId="30" fillId="0" borderId="5" xfId="24" applyFont="1" applyBorder="1"/>
    <xf numFmtId="0" fontId="38" fillId="0" borderId="0" xfId="4" applyFont="1"/>
    <xf numFmtId="0" fontId="17" fillId="0" borderId="0" xfId="24" applyFont="1"/>
    <xf numFmtId="0" fontId="27" fillId="9" borderId="0" xfId="24" applyFont="1" applyFill="1"/>
    <xf numFmtId="0" fontId="27" fillId="10" borderId="0" xfId="24" applyFont="1" applyFill="1" applyAlignment="1">
      <alignment horizontal="right"/>
    </xf>
    <xf numFmtId="0" fontId="27" fillId="10" borderId="0" xfId="24" applyFont="1" applyFill="1"/>
    <xf numFmtId="0" fontId="27" fillId="10" borderId="0" xfId="24" applyFont="1" applyFill="1" applyAlignment="1">
      <alignment horizontal="center"/>
    </xf>
    <xf numFmtId="0" fontId="34" fillId="0" borderId="0" xfId="24" applyFont="1"/>
    <xf numFmtId="0" fontId="21" fillId="0" borderId="0" xfId="0" applyFont="1"/>
    <xf numFmtId="0" fontId="30" fillId="0" borderId="7" xfId="24" applyFont="1" applyBorder="1"/>
    <xf numFmtId="0" fontId="30" fillId="0" borderId="6" xfId="24" applyFont="1" applyBorder="1"/>
    <xf numFmtId="0" fontId="30" fillId="0" borderId="8" xfId="24" applyFont="1" applyBorder="1"/>
    <xf numFmtId="164" fontId="16" fillId="0" borderId="0" xfId="4" applyNumberFormat="1" applyFont="1"/>
    <xf numFmtId="166" fontId="37" fillId="11" borderId="0" xfId="1" applyNumberFormat="1" applyFont="1" applyFill="1" applyBorder="1" applyProtection="1"/>
    <xf numFmtId="166" fontId="27" fillId="0" borderId="23" xfId="10" applyNumberFormat="1" applyFont="1" applyFill="1" applyBorder="1" applyAlignment="1" applyProtection="1"/>
    <xf numFmtId="166" fontId="35" fillId="11" borderId="77" xfId="9" applyNumberFormat="1" applyFont="1" applyFill="1" applyBorder="1" applyAlignment="1">
      <alignment horizontal="center"/>
    </xf>
    <xf numFmtId="166" fontId="35" fillId="11" borderId="78" xfId="9" applyNumberFormat="1" applyFont="1" applyFill="1" applyBorder="1" applyAlignment="1">
      <alignment horizontal="center"/>
    </xf>
    <xf numFmtId="166" fontId="35" fillId="11" borderId="79" xfId="9" applyNumberFormat="1" applyFont="1" applyFill="1" applyBorder="1" applyAlignment="1">
      <alignment horizontal="center"/>
    </xf>
    <xf numFmtId="0" fontId="24" fillId="17" borderId="52" xfId="8" applyFont="1" applyFill="1" applyBorder="1" applyAlignment="1">
      <alignment horizontal="left"/>
    </xf>
    <xf numFmtId="43" fontId="24" fillId="17" borderId="19" xfId="9" applyFont="1" applyFill="1" applyBorder="1"/>
    <xf numFmtId="0" fontId="26" fillId="0" borderId="0" xfId="583" applyFont="1" applyAlignment="1">
      <alignment horizontal="left" vertical="top" wrapText="1"/>
    </xf>
    <xf numFmtId="169" fontId="0" fillId="11" borderId="72" xfId="1" applyNumberFormat="1" applyFont="1" applyFill="1" applyBorder="1" applyProtection="1"/>
    <xf numFmtId="169" fontId="0" fillId="11" borderId="0" xfId="1" applyNumberFormat="1" applyFont="1" applyFill="1" applyBorder="1" applyProtection="1"/>
    <xf numFmtId="169" fontId="0" fillId="11" borderId="0" xfId="1" applyNumberFormat="1" applyFont="1" applyFill="1" applyProtection="1"/>
    <xf numFmtId="0" fontId="17" fillId="13" borderId="6" xfId="4" applyFont="1" applyFill="1" applyBorder="1" applyAlignment="1">
      <alignment horizontal="center" wrapText="1"/>
    </xf>
    <xf numFmtId="166" fontId="27" fillId="0" borderId="13" xfId="10" applyNumberFormat="1" applyFont="1" applyFill="1" applyBorder="1" applyAlignment="1" applyProtection="1">
      <alignment horizontal="center"/>
    </xf>
    <xf numFmtId="166" fontId="27" fillId="0" borderId="13" xfId="10" applyNumberFormat="1" applyFont="1" applyFill="1" applyBorder="1" applyAlignment="1" applyProtection="1"/>
    <xf numFmtId="0" fontId="17" fillId="0" borderId="0" xfId="4" applyFont="1" applyAlignment="1">
      <alignment horizontal="center"/>
    </xf>
    <xf numFmtId="0" fontId="27" fillId="12" borderId="17" xfId="8" applyFont="1" applyFill="1" applyBorder="1"/>
    <xf numFmtId="166" fontId="71" fillId="12" borderId="22" xfId="8" applyNumberFormat="1" applyFont="1" applyFill="1" applyBorder="1"/>
    <xf numFmtId="166" fontId="27" fillId="12" borderId="22" xfId="8" applyNumberFormat="1" applyFont="1" applyFill="1" applyBorder="1"/>
    <xf numFmtId="175" fontId="71" fillId="12" borderId="22" xfId="8" applyNumberFormat="1" applyFont="1" applyFill="1" applyBorder="1"/>
    <xf numFmtId="0" fontId="72" fillId="0" borderId="0" xfId="0" applyFont="1"/>
    <xf numFmtId="166" fontId="72" fillId="0" borderId="0" xfId="0" applyNumberFormat="1" applyFont="1"/>
    <xf numFmtId="171" fontId="30" fillId="0" borderId="0" xfId="6" applyNumberFormat="1" applyFont="1" applyProtection="1"/>
    <xf numFmtId="0" fontId="8" fillId="0" borderId="0" xfId="61"/>
    <xf numFmtId="1" fontId="17" fillId="0" borderId="24" xfId="4" applyNumberFormat="1" applyFont="1" applyBorder="1" applyAlignment="1">
      <alignment horizontal="center"/>
    </xf>
    <xf numFmtId="0" fontId="26" fillId="0" borderId="0" xfId="804" applyFont="1"/>
    <xf numFmtId="166" fontId="17" fillId="0" borderId="20" xfId="17" applyNumberFormat="1" applyFont="1" applyBorder="1" applyProtection="1"/>
    <xf numFmtId="0" fontId="18" fillId="0" borderId="20" xfId="4" applyBorder="1"/>
    <xf numFmtId="0" fontId="17" fillId="0" borderId="24" xfId="4" applyFont="1" applyBorder="1" applyAlignment="1">
      <alignment horizontal="center"/>
    </xf>
    <xf numFmtId="0" fontId="73" fillId="0" borderId="24" xfId="4" applyFont="1" applyBorder="1" applyAlignment="1">
      <alignment horizontal="center"/>
    </xf>
    <xf numFmtId="166" fontId="18" fillId="13" borderId="20" xfId="17" applyNumberFormat="1" applyFont="1" applyFill="1" applyBorder="1" applyProtection="1"/>
    <xf numFmtId="166" fontId="18" fillId="0" borderId="20" xfId="17" applyNumberFormat="1" applyFont="1" applyBorder="1" applyProtection="1"/>
    <xf numFmtId="0" fontId="17" fillId="0" borderId="27" xfId="4" applyFont="1" applyBorder="1"/>
    <xf numFmtId="166" fontId="17" fillId="13" borderId="20" xfId="17" applyNumberFormat="1" applyFont="1" applyFill="1" applyBorder="1" applyProtection="1"/>
    <xf numFmtId="0" fontId="17" fillId="0" borderId="0" xfId="4" applyFont="1"/>
    <xf numFmtId="169" fontId="17" fillId="0" borderId="0" xfId="17" applyNumberFormat="1" applyFont="1" applyFill="1" applyBorder="1" applyProtection="1"/>
    <xf numFmtId="169" fontId="73" fillId="0" borderId="0" xfId="17" applyNumberFormat="1" applyFont="1" applyFill="1" applyBorder="1" applyProtection="1"/>
    <xf numFmtId="169" fontId="73" fillId="0" borderId="24" xfId="4" applyNumberFormat="1" applyFont="1" applyBorder="1" applyAlignment="1">
      <alignment horizontal="center"/>
    </xf>
    <xf numFmtId="0" fontId="18" fillId="0" borderId="27" xfId="4" applyBorder="1"/>
    <xf numFmtId="0" fontId="43" fillId="0" borderId="0" xfId="4" applyFont="1"/>
    <xf numFmtId="166" fontId="43" fillId="0" borderId="82" xfId="4" applyNumberFormat="1" applyFont="1" applyBorder="1"/>
    <xf numFmtId="0" fontId="17" fillId="13" borderId="24" xfId="4" applyFont="1" applyFill="1" applyBorder="1"/>
    <xf numFmtId="0" fontId="18" fillId="13" borderId="0" xfId="4" applyFill="1"/>
    <xf numFmtId="0" fontId="15" fillId="0" borderId="0" xfId="4" applyFont="1"/>
    <xf numFmtId="0" fontId="27" fillId="0" borderId="0" xfId="864" applyFont="1"/>
    <xf numFmtId="0" fontId="29" fillId="0" borderId="0" xfId="864" applyFont="1"/>
    <xf numFmtId="0" fontId="74" fillId="0" borderId="0" xfId="804" applyFont="1"/>
    <xf numFmtId="0" fontId="39" fillId="0" borderId="0" xfId="864" applyFont="1"/>
    <xf numFmtId="1" fontId="17" fillId="0" borderId="24" xfId="4" applyNumberFormat="1" applyFont="1" applyBorder="1" applyAlignment="1">
      <alignment horizontal="right"/>
    </xf>
    <xf numFmtId="169" fontId="0" fillId="0" borderId="0" xfId="17" applyNumberFormat="1" applyFont="1"/>
    <xf numFmtId="169" fontId="0" fillId="11" borderId="72" xfId="17" applyNumberFormat="1" applyFont="1" applyFill="1" applyBorder="1" applyProtection="1"/>
    <xf numFmtId="169" fontId="0" fillId="11" borderId="0" xfId="17" applyNumberFormat="1" applyFont="1" applyFill="1" applyBorder="1" applyProtection="1"/>
    <xf numFmtId="169" fontId="0" fillId="11" borderId="0" xfId="17" applyNumberFormat="1" applyFont="1" applyFill="1" applyProtection="1"/>
    <xf numFmtId="166" fontId="0" fillId="0" borderId="0" xfId="17" applyNumberFormat="1" applyFont="1"/>
    <xf numFmtId="9" fontId="24" fillId="7" borderId="35" xfId="6" applyFont="1" applyFill="1" applyBorder="1"/>
    <xf numFmtId="169" fontId="18" fillId="0" borderId="0" xfId="17" applyNumberFormat="1" applyFont="1"/>
    <xf numFmtId="0" fontId="18" fillId="5" borderId="0" xfId="0" applyFont="1" applyFill="1" applyProtection="1">
      <protection locked="0"/>
    </xf>
    <xf numFmtId="0" fontId="18" fillId="5" borderId="0" xfId="0" applyFont="1" applyFill="1"/>
    <xf numFmtId="0" fontId="0" fillId="5" borderId="0" xfId="0" applyFill="1"/>
    <xf numFmtId="169" fontId="18" fillId="5" borderId="0" xfId="17" applyNumberFormat="1" applyFont="1" applyFill="1" applyProtection="1">
      <protection locked="0"/>
    </xf>
    <xf numFmtId="169" fontId="75" fillId="5" borderId="0" xfId="17" applyNumberFormat="1" applyFont="1" applyFill="1" applyProtection="1">
      <protection locked="0"/>
    </xf>
    <xf numFmtId="169" fontId="0" fillId="5" borderId="72" xfId="17" applyNumberFormat="1" applyFont="1" applyFill="1" applyBorder="1" applyProtection="1">
      <protection locked="0"/>
    </xf>
    <xf numFmtId="169" fontId="0" fillId="5" borderId="0" xfId="17" applyNumberFormat="1" applyFont="1" applyFill="1" applyBorder="1" applyProtection="1">
      <protection locked="0"/>
    </xf>
    <xf numFmtId="169" fontId="0" fillId="5" borderId="0" xfId="17" applyNumberFormat="1" applyFont="1" applyFill="1" applyProtection="1">
      <protection locked="0"/>
    </xf>
    <xf numFmtId="169" fontId="0" fillId="5" borderId="0" xfId="17" applyNumberFormat="1" applyFont="1" applyFill="1"/>
    <xf numFmtId="169" fontId="0" fillId="11" borderId="0" xfId="17" applyNumberFormat="1" applyFont="1" applyFill="1"/>
    <xf numFmtId="0" fontId="63" fillId="0" borderId="0" xfId="0" applyFont="1"/>
    <xf numFmtId="0" fontId="76" fillId="0" borderId="0" xfId="0" applyFont="1" applyAlignment="1">
      <alignment vertical="top"/>
    </xf>
    <xf numFmtId="0" fontId="63" fillId="0" borderId="0" xfId="4" applyFont="1"/>
    <xf numFmtId="0" fontId="77" fillId="0" borderId="0" xfId="4" applyFont="1"/>
    <xf numFmtId="0" fontId="77" fillId="0" borderId="0" xfId="4" applyFont="1" applyAlignment="1">
      <alignment horizontal="right"/>
    </xf>
    <xf numFmtId="0" fontId="78" fillId="0" borderId="0" xfId="4" applyFont="1"/>
    <xf numFmtId="166" fontId="0" fillId="14" borderId="9" xfId="17" applyNumberFormat="1" applyFont="1" applyFill="1" applyBorder="1" applyProtection="1">
      <protection locked="0"/>
    </xf>
    <xf numFmtId="166" fontId="0" fillId="5" borderId="9" xfId="17" applyNumberFormat="1" applyFont="1" applyFill="1" applyBorder="1" applyProtection="1">
      <protection locked="0"/>
    </xf>
    <xf numFmtId="166" fontId="16" fillId="0" borderId="0" xfId="4" applyNumberFormat="1" applyFont="1"/>
    <xf numFmtId="0" fontId="0" fillId="5" borderId="9" xfId="18" applyFont="1" applyFill="1" applyProtection="1">
      <protection locked="0"/>
    </xf>
    <xf numFmtId="0" fontId="17" fillId="0" borderId="0" xfId="4" applyFont="1" applyAlignment="1">
      <alignment horizontal="right"/>
    </xf>
    <xf numFmtId="4" fontId="18" fillId="0" borderId="0" xfId="4" applyNumberFormat="1"/>
    <xf numFmtId="0" fontId="18" fillId="11" borderId="0" xfId="4" applyFill="1"/>
    <xf numFmtId="166" fontId="17" fillId="11" borderId="0" xfId="17" applyNumberFormat="1" applyFont="1" applyFill="1" applyBorder="1" applyProtection="1"/>
    <xf numFmtId="166" fontId="18" fillId="0" borderId="0" xfId="17" applyNumberFormat="1" applyFont="1"/>
    <xf numFmtId="166" fontId="17" fillId="0" borderId="0" xfId="4" applyNumberFormat="1" applyFont="1"/>
    <xf numFmtId="166" fontId="17" fillId="0" borderId="0" xfId="17" applyNumberFormat="1" applyFont="1" applyBorder="1" applyProtection="1"/>
    <xf numFmtId="166" fontId="0" fillId="0" borderId="0" xfId="17" applyNumberFormat="1" applyFont="1" applyProtection="1"/>
    <xf numFmtId="0" fontId="18" fillId="11" borderId="0" xfId="4" applyFill="1" applyProtection="1">
      <protection locked="0"/>
    </xf>
    <xf numFmtId="0" fontId="77" fillId="11" borderId="0" xfId="4" applyFont="1" applyFill="1"/>
    <xf numFmtId="0" fontId="0" fillId="11" borderId="0" xfId="18" applyFont="1" applyFill="1" applyBorder="1" applyProtection="1">
      <protection locked="0"/>
    </xf>
    <xf numFmtId="0" fontId="78" fillId="0" borderId="0" xfId="4" applyFont="1" applyAlignment="1">
      <alignment horizontal="left"/>
    </xf>
    <xf numFmtId="166" fontId="18" fillId="5" borderId="9" xfId="17" applyNumberFormat="1" applyFont="1" applyFill="1" applyBorder="1" applyAlignment="1" applyProtection="1">
      <alignment wrapText="1"/>
      <protection locked="0"/>
    </xf>
    <xf numFmtId="166" fontId="0" fillId="5" borderId="9" xfId="17" applyNumberFormat="1" applyFont="1" applyFill="1" applyBorder="1" applyAlignment="1" applyProtection="1">
      <alignment wrapText="1"/>
      <protection locked="0"/>
    </xf>
    <xf numFmtId="1" fontId="17" fillId="0" borderId="0" xfId="4" applyNumberFormat="1" applyFont="1"/>
    <xf numFmtId="9" fontId="0" fillId="3" borderId="9" xfId="142" applyNumberFormat="1" applyFont="1" applyProtection="1">
      <protection locked="0"/>
    </xf>
    <xf numFmtId="167" fontId="30" fillId="0" borderId="0" xfId="0" applyNumberFormat="1" applyFont="1"/>
    <xf numFmtId="166" fontId="30" fillId="0" borderId="0" xfId="5" applyNumberFormat="1" applyFont="1" applyProtection="1"/>
    <xf numFmtId="0" fontId="22" fillId="0" borderId="0" xfId="3" applyAlignment="1" applyProtection="1"/>
    <xf numFmtId="2" fontId="30" fillId="0" borderId="0" xfId="0" applyNumberFormat="1" applyFont="1"/>
    <xf numFmtId="166" fontId="18" fillId="3" borderId="9" xfId="142" applyNumberFormat="1" applyFont="1" applyProtection="1">
      <protection locked="0"/>
    </xf>
    <xf numFmtId="0" fontId="0" fillId="5" borderId="0" xfId="0" applyFill="1" applyProtection="1">
      <protection locked="0"/>
    </xf>
    <xf numFmtId="166" fontId="27" fillId="6" borderId="0" xfId="9" applyNumberFormat="1" applyFont="1" applyFill="1" applyBorder="1"/>
    <xf numFmtId="169" fontId="18" fillId="13" borderId="20" xfId="17" applyNumberFormat="1" applyFont="1" applyFill="1" applyBorder="1" applyProtection="1"/>
    <xf numFmtId="169" fontId="17" fillId="0" borderId="20" xfId="17" applyNumberFormat="1" applyFont="1" applyBorder="1" applyProtection="1"/>
    <xf numFmtId="169" fontId="18" fillId="0" borderId="20" xfId="17" applyNumberFormat="1" applyFont="1" applyBorder="1" applyProtection="1"/>
    <xf numFmtId="169" fontId="17" fillId="13" borderId="20" xfId="17" applyNumberFormat="1" applyFont="1" applyFill="1" applyBorder="1" applyProtection="1"/>
    <xf numFmtId="10" fontId="30" fillId="0" borderId="0" xfId="0" applyNumberFormat="1" applyFont="1"/>
    <xf numFmtId="0" fontId="0" fillId="0" borderId="48" xfId="0" applyBorder="1"/>
    <xf numFmtId="0" fontId="0" fillId="0" borderId="38" xfId="0" applyBorder="1"/>
    <xf numFmtId="0" fontId="0" fillId="0" borderId="49" xfId="0" applyBorder="1"/>
    <xf numFmtId="0" fontId="0" fillId="0" borderId="41" xfId="0" applyBorder="1"/>
    <xf numFmtId="0" fontId="0" fillId="0" borderId="0" xfId="0" applyProtection="1">
      <protection locked="0"/>
    </xf>
    <xf numFmtId="166" fontId="27" fillId="3" borderId="9" xfId="18" applyNumberFormat="1" applyFont="1" applyAlignment="1" applyProtection="1">
      <protection locked="0"/>
    </xf>
    <xf numFmtId="166" fontId="29" fillId="0" borderId="83" xfId="10" applyNumberFormat="1" applyFont="1" applyFill="1" applyBorder="1" applyAlignment="1" applyProtection="1">
      <alignment horizontal="center"/>
    </xf>
    <xf numFmtId="0" fontId="29" fillId="0" borderId="83" xfId="10" applyNumberFormat="1" applyFont="1" applyFill="1" applyBorder="1" applyAlignment="1" applyProtection="1">
      <alignment horizontal="center"/>
    </xf>
    <xf numFmtId="0" fontId="24" fillId="7" borderId="22" xfId="8" applyFont="1" applyFill="1" applyBorder="1"/>
    <xf numFmtId="43" fontId="24" fillId="7" borderId="22" xfId="8" applyNumberFormat="1" applyFont="1" applyFill="1" applyBorder="1"/>
    <xf numFmtId="9" fontId="27" fillId="0" borderId="84" xfId="6" applyFont="1" applyFill="1" applyBorder="1" applyProtection="1"/>
    <xf numFmtId="9" fontId="27" fillId="0" borderId="26" xfId="6" applyFont="1" applyFill="1" applyBorder="1" applyAlignment="1" applyProtection="1">
      <alignment horizontal="right"/>
    </xf>
    <xf numFmtId="9" fontId="27" fillId="0" borderId="26" xfId="6" applyFont="1" applyFill="1" applyBorder="1" applyProtection="1"/>
    <xf numFmtId="9" fontId="27" fillId="3" borderId="66" xfId="182" applyNumberFormat="1" applyFont="1" applyBorder="1" applyProtection="1">
      <protection locked="0"/>
    </xf>
    <xf numFmtId="166" fontId="34" fillId="9" borderId="3" xfId="0" applyNumberFormat="1" applyFont="1" applyFill="1" applyBorder="1"/>
    <xf numFmtId="0" fontId="30" fillId="9" borderId="72" xfId="0" applyFont="1" applyFill="1" applyBorder="1"/>
    <xf numFmtId="0" fontId="30" fillId="9" borderId="2" xfId="0" applyFont="1" applyFill="1" applyBorder="1"/>
    <xf numFmtId="166" fontId="30" fillId="9" borderId="4" xfId="0" applyNumberFormat="1" applyFont="1" applyFill="1" applyBorder="1"/>
    <xf numFmtId="9" fontId="27" fillId="9" borderId="0" xfId="5" applyFont="1" applyFill="1" applyBorder="1" applyProtection="1"/>
    <xf numFmtId="166" fontId="30" fillId="9" borderId="5" xfId="0" applyNumberFormat="1" applyFont="1" applyFill="1" applyBorder="1"/>
    <xf numFmtId="3" fontId="30" fillId="9" borderId="5" xfId="0" applyNumberFormat="1" applyFont="1" applyFill="1" applyBorder="1"/>
    <xf numFmtId="166" fontId="30" fillId="9" borderId="7" xfId="0" applyNumberFormat="1" applyFont="1" applyFill="1" applyBorder="1"/>
    <xf numFmtId="0" fontId="30" fillId="9" borderId="6" xfId="0" applyFont="1" applyFill="1" applyBorder="1"/>
    <xf numFmtId="9" fontId="30" fillId="9" borderId="8" xfId="5" applyFont="1" applyFill="1" applyBorder="1" applyProtection="1"/>
    <xf numFmtId="166" fontId="30" fillId="0" borderId="0" xfId="0" applyNumberFormat="1" applyFont="1" applyAlignment="1">
      <alignment horizontal="center" wrapText="1"/>
    </xf>
    <xf numFmtId="3" fontId="29" fillId="8" borderId="10" xfId="9" applyNumberFormat="1" applyFont="1" applyFill="1" applyBorder="1" applyAlignment="1" applyProtection="1">
      <alignment horizontal="right"/>
    </xf>
    <xf numFmtId="3" fontId="27" fillId="8" borderId="10" xfId="9" applyNumberFormat="1" applyFont="1" applyFill="1" applyBorder="1" applyAlignment="1" applyProtection="1">
      <alignment horizontal="right"/>
    </xf>
    <xf numFmtId="0" fontId="30" fillId="8" borderId="0" xfId="0" applyFont="1" applyFill="1"/>
    <xf numFmtId="3" fontId="27" fillId="8" borderId="0" xfId="9" applyNumberFormat="1" applyFont="1" applyFill="1" applyBorder="1" applyAlignment="1" applyProtection="1">
      <alignment horizontal="right"/>
    </xf>
    <xf numFmtId="3" fontId="59" fillId="3" borderId="9" xfId="18" applyNumberFormat="1" applyFont="1" applyAlignment="1" applyProtection="1">
      <alignment horizontal="center"/>
      <protection locked="0"/>
    </xf>
    <xf numFmtId="0" fontId="30" fillId="9" borderId="0" xfId="0" applyFont="1" applyFill="1"/>
    <xf numFmtId="0" fontId="0" fillId="9" borderId="0" xfId="0" applyFill="1"/>
    <xf numFmtId="0" fontId="34" fillId="9" borderId="0" xfId="0" applyFont="1" applyFill="1"/>
    <xf numFmtId="166" fontId="37" fillId="0" borderId="1" xfId="1" applyNumberFormat="1" applyFont="1" applyFill="1" applyBorder="1" applyProtection="1"/>
    <xf numFmtId="9" fontId="37" fillId="0" borderId="1" xfId="5" applyFont="1" applyFill="1" applyBorder="1" applyProtection="1"/>
    <xf numFmtId="14" fontId="0" fillId="0" borderId="0" xfId="0" applyNumberFormat="1"/>
    <xf numFmtId="167" fontId="16" fillId="0" borderId="0" xfId="2" applyNumberFormat="1" applyFont="1" applyFill="1" applyBorder="1" applyProtection="1">
      <protection locked="0"/>
    </xf>
    <xf numFmtId="168" fontId="0" fillId="0" borderId="0" xfId="0" applyNumberFormat="1"/>
    <xf numFmtId="0" fontId="31" fillId="0" borderId="72" xfId="25" applyFont="1" applyBorder="1"/>
    <xf numFmtId="0" fontId="49" fillId="0" borderId="72" xfId="24" applyBorder="1"/>
    <xf numFmtId="177" fontId="16" fillId="0" borderId="0" xfId="7" applyNumberFormat="1" applyFont="1" applyFill="1" applyBorder="1" applyAlignment="1" applyProtection="1">
      <alignment horizontal="right"/>
    </xf>
    <xf numFmtId="177" fontId="0" fillId="0" borderId="0" xfId="0" applyNumberFormat="1"/>
    <xf numFmtId="0" fontId="26" fillId="0" borderId="59" xfId="8" applyFont="1" applyBorder="1" applyAlignment="1">
      <alignment horizontal="center" vertical="center" wrapText="1"/>
    </xf>
    <xf numFmtId="0" fontId="26" fillId="0" borderId="0" xfId="8" applyFont="1" applyAlignment="1">
      <alignment horizontal="center" vertical="center" wrapText="1"/>
    </xf>
    <xf numFmtId="0" fontId="0" fillId="5" borderId="66" xfId="18" applyFont="1" applyFill="1" applyBorder="1" applyAlignment="1" applyProtection="1">
      <alignment horizontal="left"/>
      <protection locked="0"/>
    </xf>
    <xf numFmtId="0" fontId="0" fillId="5" borderId="67" xfId="18" applyFont="1" applyFill="1" applyBorder="1" applyAlignment="1" applyProtection="1">
      <alignment horizontal="left"/>
      <protection locked="0"/>
    </xf>
    <xf numFmtId="0" fontId="0" fillId="5" borderId="30" xfId="18" applyFont="1" applyFill="1" applyBorder="1" applyAlignment="1" applyProtection="1">
      <alignment horizontal="left"/>
      <protection locked="0"/>
    </xf>
    <xf numFmtId="0" fontId="18" fillId="0" borderId="0" xfId="4" applyAlignment="1">
      <alignment horizontal="left"/>
    </xf>
    <xf numFmtId="43" fontId="30" fillId="0" borderId="0" xfId="4" applyNumberFormat="1" applyFont="1"/>
    <xf numFmtId="0" fontId="79" fillId="0" borderId="1" xfId="8" applyFont="1" applyBorder="1" applyAlignment="1">
      <alignment horizontal="center"/>
    </xf>
    <xf numFmtId="171" fontId="79" fillId="0" borderId="1" xfId="5" applyNumberFormat="1" applyFont="1" applyBorder="1" applyAlignment="1">
      <alignment horizontal="center"/>
    </xf>
    <xf numFmtId="0" fontId="36" fillId="0" borderId="12" xfId="10" applyNumberFormat="1" applyFont="1" applyFill="1" applyBorder="1" applyAlignment="1" applyProtection="1">
      <alignment horizontal="center" wrapText="1"/>
    </xf>
    <xf numFmtId="166" fontId="45" fillId="3" borderId="9" xfId="142" applyNumberFormat="1" applyFont="1" applyAlignment="1" applyProtection="1">
      <protection locked="0"/>
    </xf>
    <xf numFmtId="49" fontId="80" fillId="3" borderId="9" xfId="142" applyNumberFormat="1" applyFont="1" applyProtection="1">
      <protection locked="0"/>
    </xf>
    <xf numFmtId="3" fontId="80" fillId="3" borderId="9" xfId="18" applyNumberFormat="1" applyFont="1" applyAlignment="1" applyProtection="1">
      <alignment horizontal="center"/>
      <protection locked="0"/>
    </xf>
    <xf numFmtId="168" fontId="80" fillId="3" borderId="9" xfId="18" applyNumberFormat="1" applyFont="1" applyProtection="1">
      <protection locked="0"/>
    </xf>
    <xf numFmtId="1" fontId="80" fillId="3" borderId="9" xfId="18" applyNumberFormat="1" applyFont="1" applyProtection="1">
      <protection locked="0"/>
    </xf>
    <xf numFmtId="43" fontId="45" fillId="0" borderId="13" xfId="17" applyFont="1" applyFill="1" applyBorder="1" applyAlignment="1" applyProtection="1">
      <alignment horizontal="center"/>
    </xf>
    <xf numFmtId="166" fontId="45" fillId="0" borderId="13" xfId="10" applyNumberFormat="1" applyFont="1" applyFill="1" applyBorder="1" applyAlignment="1" applyProtection="1">
      <alignment horizontal="center"/>
    </xf>
    <xf numFmtId="166" fontId="39" fillId="0" borderId="12" xfId="10" applyNumberFormat="1" applyFont="1" applyFill="1" applyBorder="1" applyAlignment="1" applyProtection="1">
      <alignment horizontal="center"/>
    </xf>
    <xf numFmtId="0" fontId="39" fillId="0" borderId="12" xfId="10" applyNumberFormat="1" applyFont="1" applyFill="1" applyBorder="1" applyAlignment="1" applyProtection="1">
      <alignment horizontal="center"/>
    </xf>
    <xf numFmtId="166" fontId="39" fillId="0" borderId="11" xfId="10" applyNumberFormat="1" applyFont="1" applyFill="1" applyBorder="1" applyAlignment="1" applyProtection="1">
      <alignment horizontal="center"/>
    </xf>
    <xf numFmtId="166" fontId="45" fillId="0" borderId="14" xfId="10" applyNumberFormat="1" applyFont="1" applyFill="1" applyBorder="1" applyAlignment="1" applyProtection="1"/>
    <xf numFmtId="166" fontId="80" fillId="3" borderId="9" xfId="17" applyNumberFormat="1" applyFont="1" applyFill="1" applyBorder="1" applyProtection="1">
      <protection locked="0"/>
    </xf>
    <xf numFmtId="166" fontId="45" fillId="0" borderId="9" xfId="10" applyNumberFormat="1" applyFont="1" applyFill="1" applyBorder="1" applyAlignment="1" applyProtection="1">
      <alignment horizontal="center"/>
    </xf>
    <xf numFmtId="166" fontId="80" fillId="3" borderId="9" xfId="17" applyNumberFormat="1" applyFont="1" applyFill="1" applyBorder="1" applyAlignment="1" applyProtection="1">
      <alignment wrapText="1"/>
      <protection locked="0"/>
    </xf>
    <xf numFmtId="166" fontId="45" fillId="0" borderId="15" xfId="10" applyNumberFormat="1" applyFont="1" applyFill="1" applyBorder="1" applyAlignment="1" applyProtection="1"/>
    <xf numFmtId="166" fontId="57" fillId="7" borderId="35" xfId="147" applyNumberFormat="1" applyFont="1" applyFill="1" applyBorder="1"/>
    <xf numFmtId="166" fontId="57" fillId="0" borderId="0" xfId="147" applyNumberFormat="1" applyFont="1"/>
    <xf numFmtId="0" fontId="81" fillId="7" borderId="35" xfId="147" applyFont="1" applyFill="1" applyBorder="1" applyAlignment="1">
      <alignment horizontal="left"/>
    </xf>
    <xf numFmtId="0" fontId="81" fillId="7" borderId="46" xfId="147" applyFont="1" applyFill="1" applyBorder="1" applyAlignment="1">
      <alignment horizontal="left"/>
    </xf>
    <xf numFmtId="0" fontId="57" fillId="7" borderId="35" xfId="147" applyFont="1" applyFill="1" applyBorder="1" applyAlignment="1">
      <alignment horizontal="left"/>
    </xf>
    <xf numFmtId="166" fontId="45" fillId="0" borderId="0" xfId="147" applyNumberFormat="1" applyFont="1"/>
    <xf numFmtId="166" fontId="81" fillId="7" borderId="17" xfId="147" applyNumberFormat="1" applyFont="1" applyFill="1" applyBorder="1"/>
    <xf numFmtId="9" fontId="57" fillId="7" borderId="17" xfId="147" applyNumberFormat="1" applyFont="1" applyFill="1" applyBorder="1"/>
    <xf numFmtId="9" fontId="83" fillId="7" borderId="17" xfId="147" applyNumberFormat="1" applyFont="1" applyFill="1" applyBorder="1"/>
    <xf numFmtId="166" fontId="83" fillId="7" borderId="17" xfId="147" applyNumberFormat="1" applyFont="1" applyFill="1" applyBorder="1"/>
    <xf numFmtId="166" fontId="82" fillId="7" borderId="17" xfId="147" applyNumberFormat="1" applyFont="1" applyFill="1" applyBorder="1"/>
    <xf numFmtId="166" fontId="39" fillId="0" borderId="0" xfId="147" applyNumberFormat="1" applyFont="1" applyAlignment="1">
      <alignment vertical="top"/>
    </xf>
    <xf numFmtId="166" fontId="45" fillId="0" borderId="0" xfId="147" applyNumberFormat="1" applyFont="1" applyAlignment="1">
      <alignment vertical="top"/>
    </xf>
    <xf numFmtId="166" fontId="39" fillId="20" borderId="0" xfId="147" applyNumberFormat="1" applyFont="1" applyFill="1"/>
    <xf numFmtId="166" fontId="57" fillId="20" borderId="0" xfId="147" applyNumberFormat="1" applyFont="1" applyFill="1"/>
    <xf numFmtId="166" fontId="45" fillId="20" borderId="0" xfId="147" applyNumberFormat="1" applyFont="1" applyFill="1"/>
    <xf numFmtId="166" fontId="45" fillId="20" borderId="88" xfId="147" applyNumberFormat="1" applyFont="1" applyFill="1" applyBorder="1"/>
    <xf numFmtId="166" fontId="45" fillId="0" borderId="0" xfId="147" applyNumberFormat="1" applyFont="1" applyAlignment="1">
      <alignment vertical="top" wrapText="1"/>
    </xf>
    <xf numFmtId="168" fontId="80" fillId="5" borderId="9" xfId="18" applyNumberFormat="1" applyFont="1" applyFill="1" applyProtection="1">
      <protection locked="0"/>
    </xf>
    <xf numFmtId="0" fontId="76" fillId="0" borderId="0" xfId="4" applyFont="1"/>
    <xf numFmtId="0" fontId="80" fillId="0" borderId="30" xfId="8" applyFont="1" applyBorder="1"/>
    <xf numFmtId="0" fontId="80" fillId="0" borderId="29" xfId="8" applyFont="1" applyBorder="1"/>
    <xf numFmtId="0" fontId="74" fillId="0" borderId="0" xfId="8" applyFont="1"/>
    <xf numFmtId="0" fontId="76" fillId="0" borderId="66" xfId="0" applyFont="1" applyBorder="1"/>
    <xf numFmtId="0" fontId="76" fillId="0" borderId="9" xfId="0" applyFont="1" applyBorder="1"/>
    <xf numFmtId="0" fontId="80" fillId="0" borderId="0" xfId="86" applyFont="1"/>
    <xf numFmtId="0" fontId="80" fillId="0" borderId="29" xfId="8" applyFont="1" applyBorder="1" applyAlignment="1">
      <alignment wrapText="1"/>
    </xf>
    <xf numFmtId="166" fontId="45" fillId="5" borderId="13" xfId="10" applyNumberFormat="1" applyFont="1" applyFill="1" applyBorder="1" applyAlignment="1" applyProtection="1">
      <protection locked="0"/>
    </xf>
    <xf numFmtId="168" fontId="80" fillId="5" borderId="9" xfId="18" applyNumberFormat="1" applyFont="1" applyFill="1" applyProtection="1"/>
    <xf numFmtId="166" fontId="45" fillId="14" borderId="0" xfId="147" applyNumberFormat="1" applyFont="1" applyFill="1" applyProtection="1">
      <protection locked="0"/>
    </xf>
    <xf numFmtId="0" fontId="57" fillId="0" borderId="0" xfId="147" applyFont="1" applyAlignment="1">
      <alignment horizontal="left"/>
    </xf>
    <xf numFmtId="0" fontId="57" fillId="0" borderId="0" xfId="147" applyFont="1"/>
    <xf numFmtId="0" fontId="57" fillId="7" borderId="0" xfId="147" applyFont="1" applyFill="1" applyAlignment="1">
      <alignment horizontal="left"/>
    </xf>
    <xf numFmtId="166" fontId="57" fillId="7" borderId="0" xfId="147" applyNumberFormat="1" applyFont="1" applyFill="1"/>
    <xf numFmtId="0" fontId="1" fillId="0" borderId="0" xfId="8" applyFont="1" applyAlignment="1">
      <alignment horizontal="right"/>
    </xf>
    <xf numFmtId="0" fontId="1" fillId="0" borderId="0" xfId="8" applyFont="1"/>
    <xf numFmtId="0" fontId="1" fillId="0" borderId="9" xfId="8" applyFont="1" applyBorder="1"/>
    <xf numFmtId="0" fontId="1" fillId="0" borderId="29" xfId="8" applyFont="1" applyBorder="1"/>
    <xf numFmtId="171" fontId="1" fillId="0" borderId="0" xfId="5" applyNumberFormat="1" applyFont="1" applyBorder="1" applyAlignment="1"/>
    <xf numFmtId="168" fontId="1" fillId="3" borderId="9" xfId="7" applyNumberFormat="1" applyFont="1" applyProtection="1">
      <protection locked="0"/>
    </xf>
    <xf numFmtId="4" fontId="1" fillId="3" borderId="9" xfId="18" applyNumberFormat="1" applyFont="1" applyAlignment="1" applyProtection="1">
      <alignment horizontal="center"/>
      <protection locked="0"/>
    </xf>
    <xf numFmtId="2" fontId="1" fillId="3" borderId="9" xfId="7" applyNumberFormat="1" applyFont="1" applyProtection="1">
      <protection locked="0"/>
    </xf>
    <xf numFmtId="3" fontId="1" fillId="3" borderId="9" xfId="18" applyNumberFormat="1" applyFont="1" applyAlignment="1" applyProtection="1">
      <alignment horizontal="center"/>
      <protection locked="0"/>
    </xf>
    <xf numFmtId="174" fontId="1" fillId="3" borderId="9" xfId="1" applyNumberFormat="1" applyFont="1" applyFill="1" applyBorder="1" applyProtection="1">
      <protection locked="0"/>
    </xf>
    <xf numFmtId="43" fontId="1" fillId="3" borderId="9" xfId="1" applyFont="1" applyFill="1" applyBorder="1" applyProtection="1">
      <protection locked="0"/>
    </xf>
    <xf numFmtId="168" fontId="1" fillId="11" borderId="9" xfId="7" applyNumberFormat="1" applyFont="1" applyFill="1" applyProtection="1">
      <protection locked="0"/>
    </xf>
    <xf numFmtId="166" fontId="1" fillId="3" borderId="9" xfId="1" applyNumberFormat="1" applyFont="1" applyFill="1" applyBorder="1" applyProtection="1">
      <protection locked="0"/>
    </xf>
    <xf numFmtId="168" fontId="1" fillId="3" borderId="9" xfId="186" applyNumberFormat="1" applyFont="1" applyAlignment="1" applyProtection="1">
      <alignment wrapText="1"/>
      <protection locked="0"/>
    </xf>
    <xf numFmtId="168" fontId="1" fillId="3" borderId="9" xfId="7" applyNumberFormat="1" applyFont="1" applyAlignment="1" applyProtection="1">
      <alignment wrapText="1"/>
      <protection locked="0"/>
    </xf>
    <xf numFmtId="168" fontId="1" fillId="19" borderId="9" xfId="7" applyNumberFormat="1" applyFont="1" applyFill="1" applyAlignment="1" applyProtection="1">
      <alignment wrapText="1"/>
      <protection locked="0"/>
    </xf>
    <xf numFmtId="166" fontId="1" fillId="3" borderId="9" xfId="17" applyNumberFormat="1" applyFont="1" applyFill="1" applyBorder="1" applyProtection="1">
      <protection locked="0"/>
    </xf>
    <xf numFmtId="168" fontId="1" fillId="3" borderId="9" xfId="18" applyNumberFormat="1" applyFont="1" applyProtection="1">
      <protection locked="0"/>
    </xf>
    <xf numFmtId="2" fontId="1" fillId="3" borderId="9" xfId="18" applyNumberFormat="1" applyFont="1" applyProtection="1">
      <protection locked="0"/>
    </xf>
    <xf numFmtId="174" fontId="1" fillId="3" borderId="9" xfId="17" applyNumberFormat="1" applyFont="1" applyFill="1" applyBorder="1" applyProtection="1">
      <protection locked="0"/>
    </xf>
    <xf numFmtId="43" fontId="1" fillId="3" borderId="9" xfId="17" applyFont="1" applyFill="1" applyBorder="1" applyProtection="1">
      <protection locked="0"/>
    </xf>
    <xf numFmtId="0" fontId="1" fillId="0" borderId="0" xfId="583" applyFont="1"/>
    <xf numFmtId="0" fontId="1" fillId="0" borderId="0" xfId="583" applyFont="1" applyAlignment="1">
      <alignment horizontal="left"/>
    </xf>
    <xf numFmtId="0" fontId="1" fillId="0" borderId="0" xfId="147" applyFont="1" applyAlignment="1">
      <alignment horizontal="right"/>
    </xf>
    <xf numFmtId="166" fontId="1" fillId="11" borderId="9" xfId="1" applyNumberFormat="1" applyFont="1" applyFill="1" applyBorder="1" applyProtection="1"/>
    <xf numFmtId="0" fontId="1" fillId="6" borderId="18" xfId="8" applyFont="1" applyFill="1" applyBorder="1" applyAlignment="1">
      <alignment horizontal="left"/>
    </xf>
    <xf numFmtId="0" fontId="1" fillId="6" borderId="50" xfId="8" applyFont="1" applyFill="1" applyBorder="1" applyAlignment="1">
      <alignment horizontal="left"/>
    </xf>
    <xf numFmtId="0" fontId="1" fillId="11" borderId="18" xfId="8" applyFont="1" applyFill="1" applyBorder="1" applyAlignment="1">
      <alignment horizontal="left"/>
    </xf>
    <xf numFmtId="0" fontId="1" fillId="0" borderId="0" xfId="8" applyFont="1" applyAlignment="1">
      <alignment wrapText="1"/>
    </xf>
    <xf numFmtId="0" fontId="1" fillId="0" borderId="0" xfId="8" applyFont="1" applyAlignment="1">
      <alignment vertical="top" wrapText="1"/>
    </xf>
    <xf numFmtId="9" fontId="1" fillId="6" borderId="18" xfId="5" applyFont="1" applyFill="1" applyBorder="1" applyAlignment="1">
      <alignment horizontal="center"/>
    </xf>
    <xf numFmtId="0" fontId="1" fillId="0" borderId="0" xfId="8" applyFont="1" applyAlignment="1">
      <alignment horizontal="left" vertical="top" wrapText="1"/>
    </xf>
    <xf numFmtId="0" fontId="1" fillId="0" borderId="20" xfId="8" applyFont="1" applyBorder="1" applyAlignment="1">
      <alignment horizontal="left" vertical="top" wrapText="1"/>
    </xf>
    <xf numFmtId="0" fontId="1" fillId="3" borderId="9" xfId="142" applyFont="1" applyAlignment="1" applyProtection="1">
      <alignment horizontal="left" vertical="top" wrapText="1"/>
      <protection locked="0"/>
    </xf>
    <xf numFmtId="0" fontId="1" fillId="0" borderId="27" xfId="8" applyFont="1" applyBorder="1"/>
    <xf numFmtId="0" fontId="1" fillId="0" borderId="27" xfId="8" applyFont="1" applyBorder="1" applyAlignment="1">
      <alignment horizontal="left" vertical="top" wrapText="1"/>
    </xf>
    <xf numFmtId="0" fontId="1" fillId="0" borderId="28" xfId="8" applyFont="1" applyBorder="1" applyAlignment="1">
      <alignment horizontal="left" vertical="top" wrapText="1"/>
    </xf>
    <xf numFmtId="0" fontId="1" fillId="0" borderId="24" xfId="8" applyFont="1" applyBorder="1" applyAlignment="1">
      <alignment horizontal="left" vertical="top"/>
    </xf>
    <xf numFmtId="0" fontId="1" fillId="0" borderId="24" xfId="8" applyFont="1" applyBorder="1" applyAlignment="1">
      <alignment horizontal="left" vertical="top" wrapText="1"/>
    </xf>
    <xf numFmtId="0" fontId="1" fillId="0" borderId="25" xfId="8" applyFont="1" applyBorder="1" applyAlignment="1">
      <alignment horizontal="left" vertical="top" wrapText="1"/>
    </xf>
    <xf numFmtId="2" fontId="1" fillId="0" borderId="0" xfId="8" applyNumberFormat="1" applyFont="1"/>
    <xf numFmtId="0" fontId="1" fillId="0" borderId="0" xfId="8" applyFont="1" applyAlignment="1">
      <alignment vertical="top"/>
    </xf>
    <xf numFmtId="0" fontId="1" fillId="3" borderId="9" xfId="7" applyFont="1" applyAlignment="1" applyProtection="1">
      <alignment horizontal="left"/>
      <protection locked="0"/>
    </xf>
    <xf numFmtId="0" fontId="1" fillId="0" borderId="0" xfId="583" applyFont="1" applyAlignment="1">
      <alignment horizontal="right"/>
    </xf>
    <xf numFmtId="0" fontId="1" fillId="6" borderId="18" xfId="583" applyFont="1" applyFill="1" applyBorder="1" applyAlignment="1">
      <alignment horizontal="left"/>
    </xf>
    <xf numFmtId="0" fontId="1" fillId="6" borderId="50" xfId="583" applyFont="1" applyFill="1" applyBorder="1" applyAlignment="1">
      <alignment horizontal="left"/>
    </xf>
    <xf numFmtId="9" fontId="1" fillId="0" borderId="0" xfId="6" applyFont="1"/>
    <xf numFmtId="0" fontId="1" fillId="0" borderId="0" xfId="583" applyFont="1" applyAlignment="1">
      <alignment horizontal="center" vertical="top" wrapText="1"/>
    </xf>
    <xf numFmtId="166" fontId="1" fillId="0" borderId="0" xfId="583" applyNumberFormat="1" applyFont="1"/>
    <xf numFmtId="0" fontId="1" fillId="0" borderId="81" xfId="8" applyFont="1" applyBorder="1" applyAlignment="1">
      <alignment horizontal="left" vertical="top" wrapText="1"/>
    </xf>
    <xf numFmtId="1" fontId="1" fillId="0" borderId="0" xfId="804" applyNumberFormat="1" applyFont="1"/>
    <xf numFmtId="0" fontId="1" fillId="0" borderId="0" xfId="804" applyFont="1"/>
    <xf numFmtId="169" fontId="1" fillId="3" borderId="9" xfId="18" applyNumberFormat="1" applyFont="1" applyAlignment="1" applyProtection="1">
      <alignment wrapText="1"/>
      <protection locked="0"/>
    </xf>
    <xf numFmtId="0" fontId="1" fillId="11" borderId="0" xfId="804" applyFont="1" applyFill="1"/>
    <xf numFmtId="3" fontId="1" fillId="3" borderId="9" xfId="18" applyNumberFormat="1" applyFont="1" applyAlignment="1" applyProtection="1">
      <alignment wrapText="1"/>
      <protection locked="0"/>
    </xf>
    <xf numFmtId="0" fontId="1" fillId="0" borderId="66" xfId="8" applyFont="1" applyBorder="1" applyAlignment="1">
      <alignment horizontal="center"/>
    </xf>
    <xf numFmtId="0" fontId="1" fillId="0" borderId="67" xfId="8" applyFont="1" applyBorder="1" applyAlignment="1">
      <alignment horizontal="center"/>
    </xf>
    <xf numFmtId="0" fontId="26" fillId="0" borderId="67" xfId="8" applyFont="1" applyBorder="1" applyAlignment="1">
      <alignment horizontal="center"/>
    </xf>
    <xf numFmtId="0" fontId="79" fillId="0" borderId="1" xfId="8" applyFont="1" applyBorder="1" applyAlignment="1">
      <alignment horizontal="center"/>
    </xf>
    <xf numFmtId="171" fontId="79" fillId="0" borderId="1" xfId="5" applyNumberFormat="1" applyFont="1" applyBorder="1" applyAlignment="1">
      <alignment horizontal="center"/>
    </xf>
    <xf numFmtId="0" fontId="1" fillId="5" borderId="85" xfId="8" applyFont="1" applyFill="1" applyBorder="1" applyAlignment="1" applyProtection="1">
      <alignment horizontal="center"/>
      <protection locked="0"/>
    </xf>
    <xf numFmtId="0" fontId="1" fillId="5" borderId="86" xfId="8" applyFont="1" applyFill="1" applyBorder="1" applyAlignment="1" applyProtection="1">
      <alignment horizontal="center"/>
      <protection locked="0"/>
    </xf>
    <xf numFmtId="0" fontId="1" fillId="5" borderId="87" xfId="8" applyFont="1" applyFill="1" applyBorder="1" applyAlignment="1" applyProtection="1">
      <alignment horizontal="center"/>
      <protection locked="0"/>
    </xf>
    <xf numFmtId="0" fontId="1" fillId="0" borderId="30" xfId="8" applyFont="1" applyBorder="1" applyAlignment="1">
      <alignment horizontal="center"/>
    </xf>
    <xf numFmtId="9" fontId="0" fillId="14" borderId="66" xfId="7" applyNumberFormat="1" applyFont="1" applyFill="1" applyBorder="1" applyAlignment="1" applyProtection="1">
      <alignment horizontal="right"/>
      <protection locked="0"/>
    </xf>
    <xf numFmtId="9" fontId="0" fillId="14" borderId="67" xfId="7" applyNumberFormat="1" applyFont="1" applyFill="1" applyBorder="1" applyAlignment="1" applyProtection="1">
      <alignment horizontal="right"/>
      <protection locked="0"/>
    </xf>
    <xf numFmtId="9" fontId="0" fillId="14" borderId="30" xfId="7" applyNumberFormat="1" applyFont="1" applyFill="1" applyBorder="1" applyAlignment="1" applyProtection="1">
      <alignment horizontal="right"/>
      <protection locked="0"/>
    </xf>
    <xf numFmtId="9" fontId="1" fillId="3" borderId="66" xfId="7" applyNumberFormat="1" applyFont="1" applyBorder="1" applyAlignment="1" applyProtection="1">
      <alignment horizontal="center"/>
      <protection locked="0"/>
    </xf>
    <xf numFmtId="9" fontId="1" fillId="3" borderId="67" xfId="7" applyNumberFormat="1" applyFont="1" applyBorder="1" applyAlignment="1" applyProtection="1">
      <alignment horizontal="center"/>
      <protection locked="0"/>
    </xf>
    <xf numFmtId="9" fontId="1" fillId="3" borderId="30" xfId="7" applyNumberFormat="1" applyFont="1" applyBorder="1" applyAlignment="1" applyProtection="1">
      <alignment horizontal="center"/>
      <protection locked="0"/>
    </xf>
    <xf numFmtId="166" fontId="52" fillId="3" borderId="66" xfId="1" applyNumberFormat="1" applyFont="1" applyFill="1" applyBorder="1" applyAlignment="1" applyProtection="1">
      <alignment horizontal="center" vertical="center"/>
      <protection locked="0"/>
    </xf>
    <xf numFmtId="166" fontId="52" fillId="3" borderId="67" xfId="1" applyNumberFormat="1" applyFont="1" applyFill="1" applyBorder="1" applyAlignment="1" applyProtection="1">
      <alignment horizontal="center" vertical="center"/>
      <protection locked="0"/>
    </xf>
    <xf numFmtId="166" fontId="52" fillId="3" borderId="30" xfId="1" applyNumberFormat="1" applyFont="1" applyFill="1" applyBorder="1" applyAlignment="1" applyProtection="1">
      <alignment horizontal="center" vertical="center"/>
      <protection locked="0"/>
    </xf>
    <xf numFmtId="9" fontId="52" fillId="11" borderId="66" xfId="7" applyNumberFormat="1" applyFont="1" applyFill="1" applyBorder="1" applyAlignment="1" applyProtection="1">
      <alignment horizontal="center"/>
    </xf>
    <xf numFmtId="9" fontId="52" fillId="11" borderId="67" xfId="7" applyNumberFormat="1" applyFont="1" applyFill="1" applyBorder="1" applyAlignment="1" applyProtection="1">
      <alignment horizontal="center"/>
    </xf>
    <xf numFmtId="9" fontId="52" fillId="11" borderId="30" xfId="7" applyNumberFormat="1" applyFont="1" applyFill="1" applyBorder="1" applyAlignment="1" applyProtection="1">
      <alignment horizontal="center"/>
    </xf>
    <xf numFmtId="0" fontId="1" fillId="5" borderId="66" xfId="8" applyFont="1" applyFill="1" applyBorder="1" applyAlignment="1" applyProtection="1">
      <alignment horizontal="center"/>
      <protection locked="0"/>
    </xf>
    <xf numFmtId="0" fontId="1" fillId="5" borderId="67" xfId="8" applyFont="1" applyFill="1" applyBorder="1" applyAlignment="1" applyProtection="1">
      <alignment horizontal="center"/>
      <protection locked="0"/>
    </xf>
    <xf numFmtId="0" fontId="1" fillId="5" borderId="30" xfId="8" applyFont="1" applyFill="1" applyBorder="1" applyAlignment="1" applyProtection="1">
      <alignment horizontal="center"/>
      <protection locked="0"/>
    </xf>
    <xf numFmtId="0" fontId="1" fillId="5" borderId="68" xfId="8" applyFont="1" applyFill="1" applyBorder="1" applyAlignment="1" applyProtection="1">
      <alignment horizontal="left" vertical="top" wrapText="1"/>
      <protection locked="0"/>
    </xf>
    <xf numFmtId="0" fontId="1" fillId="5" borderId="63" xfId="8" applyFont="1" applyFill="1" applyBorder="1" applyAlignment="1" applyProtection="1">
      <alignment horizontal="left" vertical="top" wrapText="1"/>
      <protection locked="0"/>
    </xf>
    <xf numFmtId="0" fontId="1" fillId="5" borderId="64" xfId="8" applyFont="1" applyFill="1" applyBorder="1" applyAlignment="1" applyProtection="1">
      <alignment horizontal="left" vertical="top" wrapText="1"/>
      <protection locked="0"/>
    </xf>
    <xf numFmtId="0" fontId="1" fillId="5" borderId="15" xfId="8" applyFont="1" applyFill="1" applyBorder="1" applyAlignment="1" applyProtection="1">
      <alignment horizontal="left" vertical="top" wrapText="1"/>
      <protection locked="0"/>
    </xf>
    <xf numFmtId="0" fontId="1" fillId="5" borderId="0" xfId="8" applyFont="1" applyFill="1" applyAlignment="1" applyProtection="1">
      <alignment horizontal="left" vertical="top" wrapText="1"/>
      <protection locked="0"/>
    </xf>
    <xf numFmtId="0" fontId="1" fillId="5" borderId="65" xfId="8" applyFont="1" applyFill="1" applyBorder="1" applyAlignment="1" applyProtection="1">
      <alignment horizontal="left" vertical="top" wrapText="1"/>
      <protection locked="0"/>
    </xf>
    <xf numFmtId="0" fontId="1" fillId="5" borderId="61" xfId="8" applyFont="1" applyFill="1" applyBorder="1" applyAlignment="1" applyProtection="1">
      <alignment horizontal="left" vertical="top" wrapText="1"/>
      <protection locked="0"/>
    </xf>
    <xf numFmtId="0" fontId="1" fillId="5" borderId="62" xfId="8" applyFont="1" applyFill="1" applyBorder="1" applyAlignment="1" applyProtection="1">
      <alignment horizontal="left" vertical="top" wrapText="1"/>
      <protection locked="0"/>
    </xf>
    <xf numFmtId="0" fontId="1" fillId="5" borderId="29" xfId="8" applyFont="1" applyFill="1" applyBorder="1" applyAlignment="1" applyProtection="1">
      <alignment horizontal="left" vertical="top" wrapText="1"/>
      <protection locked="0"/>
    </xf>
    <xf numFmtId="0" fontId="80" fillId="0" borderId="64" xfId="8" applyFont="1" applyBorder="1" applyAlignment="1">
      <alignment horizontal="left" vertical="top" wrapText="1"/>
    </xf>
    <xf numFmtId="0" fontId="80" fillId="0" borderId="65" xfId="8" applyFont="1" applyBorder="1" applyAlignment="1">
      <alignment horizontal="left" vertical="top" wrapText="1"/>
    </xf>
    <xf numFmtId="0" fontId="80" fillId="0" borderId="29" xfId="8" applyFont="1" applyBorder="1" applyAlignment="1">
      <alignment horizontal="left" vertical="top" wrapText="1"/>
    </xf>
    <xf numFmtId="0" fontId="80" fillId="0" borderId="63" xfId="8" applyFont="1" applyBorder="1" applyAlignment="1">
      <alignment horizontal="left" vertical="top"/>
    </xf>
    <xf numFmtId="0" fontId="80" fillId="0" borderId="0" xfId="8" applyFont="1" applyAlignment="1">
      <alignment horizontal="left" vertical="top"/>
    </xf>
    <xf numFmtId="0" fontId="80" fillId="0" borderId="62" xfId="8" applyFont="1" applyBorder="1" applyAlignment="1">
      <alignment horizontal="left" vertical="top"/>
    </xf>
    <xf numFmtId="0" fontId="27" fillId="2" borderId="66" xfId="0" applyFont="1" applyFill="1" applyBorder="1" applyAlignment="1" applyProtection="1">
      <alignment horizontal="center"/>
      <protection locked="0"/>
    </xf>
    <xf numFmtId="0" fontId="27" fillId="2" borderId="67" xfId="0" applyFont="1" applyFill="1" applyBorder="1" applyAlignment="1" applyProtection="1">
      <alignment horizontal="center"/>
      <protection locked="0"/>
    </xf>
    <xf numFmtId="0" fontId="27" fillId="2" borderId="30" xfId="0" applyFont="1" applyFill="1" applyBorder="1" applyAlignment="1" applyProtection="1">
      <alignment horizontal="center"/>
      <protection locked="0"/>
    </xf>
    <xf numFmtId="168" fontId="1" fillId="3" borderId="74" xfId="7" applyNumberFormat="1" applyFont="1" applyBorder="1" applyAlignment="1" applyProtection="1">
      <alignment horizontal="center" vertical="top" wrapText="1"/>
      <protection locked="0"/>
    </xf>
    <xf numFmtId="168" fontId="1" fillId="3" borderId="75" xfId="7" applyNumberFormat="1" applyFont="1" applyBorder="1" applyAlignment="1" applyProtection="1">
      <alignment horizontal="center" vertical="top" wrapText="1"/>
      <protection locked="0"/>
    </xf>
    <xf numFmtId="168" fontId="1" fillId="3" borderId="76" xfId="7" applyNumberFormat="1" applyFont="1" applyBorder="1" applyAlignment="1" applyProtection="1">
      <alignment horizontal="center" vertical="top" wrapText="1"/>
      <protection locked="0"/>
    </xf>
    <xf numFmtId="0" fontId="1" fillId="3" borderId="66" xfId="7" applyNumberFormat="1" applyFont="1" applyBorder="1" applyAlignment="1" applyProtection="1">
      <alignment horizontal="center"/>
      <protection locked="0"/>
    </xf>
    <xf numFmtId="0" fontId="1" fillId="3" borderId="67" xfId="7" applyNumberFormat="1" applyFont="1" applyBorder="1" applyAlignment="1" applyProtection="1">
      <alignment horizontal="center"/>
      <protection locked="0"/>
    </xf>
    <xf numFmtId="0" fontId="1" fillId="3" borderId="30" xfId="7" applyNumberFormat="1" applyFont="1" applyBorder="1" applyAlignment="1" applyProtection="1">
      <alignment horizontal="center"/>
      <protection locked="0"/>
    </xf>
    <xf numFmtId="49" fontId="1" fillId="3" borderId="66" xfId="7" applyNumberFormat="1" applyFont="1" applyBorder="1" applyAlignment="1" applyProtection="1">
      <alignment horizontal="center"/>
      <protection locked="0"/>
    </xf>
    <xf numFmtId="49" fontId="1" fillId="3" borderId="67" xfId="7" applyNumberFormat="1" applyFont="1" applyBorder="1" applyAlignment="1" applyProtection="1">
      <alignment horizontal="center"/>
      <protection locked="0"/>
    </xf>
    <xf numFmtId="49" fontId="1" fillId="3" borderId="30" xfId="7" applyNumberFormat="1" applyFont="1" applyBorder="1" applyAlignment="1" applyProtection="1">
      <alignment horizontal="center"/>
      <protection locked="0"/>
    </xf>
    <xf numFmtId="14" fontId="1" fillId="3" borderId="66" xfId="7" applyNumberFormat="1" applyFont="1" applyBorder="1" applyAlignment="1" applyProtection="1">
      <alignment horizontal="center"/>
      <protection locked="0"/>
    </xf>
    <xf numFmtId="14" fontId="1" fillId="3" borderId="67" xfId="7" applyNumberFormat="1" applyFont="1" applyBorder="1" applyAlignment="1" applyProtection="1">
      <alignment horizontal="center"/>
      <protection locked="0"/>
    </xf>
    <xf numFmtId="14" fontId="1" fillId="3" borderId="30" xfId="7" applyNumberFormat="1" applyFont="1" applyBorder="1" applyAlignment="1" applyProtection="1">
      <alignment horizontal="center"/>
      <protection locked="0"/>
    </xf>
    <xf numFmtId="14" fontId="1" fillId="5" borderId="66" xfId="8" applyNumberFormat="1" applyFont="1" applyFill="1" applyBorder="1" applyAlignment="1" applyProtection="1">
      <alignment horizontal="center"/>
      <protection locked="0"/>
    </xf>
    <xf numFmtId="0" fontId="79" fillId="3" borderId="66" xfId="7" applyFont="1" applyBorder="1" applyAlignment="1" applyProtection="1">
      <alignment horizontal="right"/>
      <protection locked="0"/>
    </xf>
    <xf numFmtId="0" fontId="79" fillId="3" borderId="67" xfId="7" applyFont="1" applyBorder="1" applyAlignment="1" applyProtection="1">
      <alignment horizontal="right"/>
      <protection locked="0"/>
    </xf>
    <xf numFmtId="0" fontId="79" fillId="3" borderId="30" xfId="7" applyFont="1" applyBorder="1" applyAlignment="1" applyProtection="1">
      <alignment horizontal="right"/>
      <protection locked="0"/>
    </xf>
    <xf numFmtId="0" fontId="1" fillId="3" borderId="74" xfId="7" applyFont="1" applyBorder="1" applyAlignment="1" applyProtection="1">
      <alignment horizontal="center"/>
      <protection locked="0"/>
    </xf>
    <xf numFmtId="0" fontId="1" fillId="3" borderId="75" xfId="7" applyFont="1" applyBorder="1" applyAlignment="1" applyProtection="1">
      <alignment horizontal="center"/>
      <protection locked="0"/>
    </xf>
    <xf numFmtId="0" fontId="1" fillId="3" borderId="76" xfId="7" applyFont="1" applyBorder="1" applyAlignment="1" applyProtection="1">
      <alignment horizontal="center"/>
      <protection locked="0"/>
    </xf>
    <xf numFmtId="9" fontId="79" fillId="3" borderId="66" xfId="7" applyNumberFormat="1" applyFont="1" applyBorder="1" applyAlignment="1" applyProtection="1">
      <alignment horizontal="right"/>
      <protection locked="0"/>
    </xf>
    <xf numFmtId="9" fontId="79" fillId="3" borderId="67" xfId="7" applyNumberFormat="1" applyFont="1" applyBorder="1" applyAlignment="1" applyProtection="1">
      <alignment horizontal="right"/>
      <protection locked="0"/>
    </xf>
    <xf numFmtId="9" fontId="79" fillId="3" borderId="30" xfId="7" applyNumberFormat="1" applyFont="1" applyBorder="1" applyAlignment="1" applyProtection="1">
      <alignment horizontal="right"/>
      <protection locked="0"/>
    </xf>
    <xf numFmtId="0" fontId="0" fillId="3" borderId="66" xfId="7" applyFont="1" applyBorder="1" applyAlignment="1" applyProtection="1">
      <alignment horizontal="right"/>
      <protection locked="0"/>
    </xf>
    <xf numFmtId="0" fontId="0" fillId="3" borderId="67" xfId="7" applyFont="1" applyBorder="1" applyAlignment="1" applyProtection="1">
      <alignment horizontal="right"/>
      <protection locked="0"/>
    </xf>
    <xf numFmtId="0" fontId="0" fillId="3" borderId="30" xfId="7" applyFont="1" applyBorder="1" applyAlignment="1" applyProtection="1">
      <alignment horizontal="right"/>
      <protection locked="0"/>
    </xf>
    <xf numFmtId="0" fontId="8" fillId="0" borderId="0" xfId="86" applyAlignment="1">
      <alignment horizontal="right"/>
    </xf>
    <xf numFmtId="0" fontId="26" fillId="18" borderId="0" xfId="61" applyFont="1" applyFill="1" applyAlignment="1">
      <alignment horizontal="left" wrapText="1"/>
    </xf>
    <xf numFmtId="166" fontId="27" fillId="8" borderId="3" xfId="10" applyNumberFormat="1" applyFont="1" applyFill="1" applyBorder="1" applyAlignment="1" applyProtection="1">
      <alignment horizontal="center" vertical="center"/>
    </xf>
    <xf numFmtId="166" fontId="27" fillId="8" borderId="72" xfId="10" applyNumberFormat="1" applyFont="1" applyFill="1" applyBorder="1" applyAlignment="1" applyProtection="1">
      <alignment horizontal="center" vertical="center"/>
    </xf>
    <xf numFmtId="166" fontId="27" fillId="8" borderId="2" xfId="10" applyNumberFormat="1" applyFont="1" applyFill="1" applyBorder="1" applyAlignment="1" applyProtection="1">
      <alignment horizontal="center" vertical="center"/>
    </xf>
    <xf numFmtId="166" fontId="27" fillId="8" borderId="4" xfId="10" applyNumberFormat="1" applyFont="1" applyFill="1" applyBorder="1" applyAlignment="1" applyProtection="1">
      <alignment horizontal="center" vertical="center"/>
    </xf>
    <xf numFmtId="166" fontId="27" fillId="8" borderId="0" xfId="10" applyNumberFormat="1" applyFont="1" applyFill="1" applyBorder="1" applyAlignment="1" applyProtection="1">
      <alignment horizontal="center" vertical="center"/>
    </xf>
    <xf numFmtId="166" fontId="27" fillId="8" borderId="5" xfId="10" applyNumberFormat="1" applyFont="1" applyFill="1" applyBorder="1" applyAlignment="1" applyProtection="1">
      <alignment horizontal="center" vertical="center"/>
    </xf>
    <xf numFmtId="166" fontId="27" fillId="8" borderId="7" xfId="10" applyNumberFormat="1" applyFont="1" applyFill="1" applyBorder="1" applyAlignment="1" applyProtection="1">
      <alignment horizontal="center" vertical="center"/>
    </xf>
    <xf numFmtId="166" fontId="27" fillId="8" borderId="6" xfId="10" applyNumberFormat="1" applyFont="1" applyFill="1" applyBorder="1" applyAlignment="1" applyProtection="1">
      <alignment horizontal="center" vertical="center"/>
    </xf>
    <xf numFmtId="166" fontId="27" fillId="8" borderId="8" xfId="10" applyNumberFormat="1" applyFont="1" applyFill="1" applyBorder="1" applyAlignment="1" applyProtection="1">
      <alignment horizontal="center" vertical="center"/>
    </xf>
    <xf numFmtId="0" fontId="30" fillId="0" borderId="3" xfId="4" applyFont="1" applyBorder="1" applyAlignment="1">
      <alignment horizontal="center"/>
    </xf>
    <xf numFmtId="0" fontId="30" fillId="0" borderId="2" xfId="4" applyFont="1" applyBorder="1" applyAlignment="1">
      <alignment horizontal="center"/>
    </xf>
    <xf numFmtId="0" fontId="30" fillId="0" borderId="4" xfId="4" applyFont="1" applyBorder="1" applyAlignment="1">
      <alignment horizontal="center"/>
    </xf>
    <xf numFmtId="0" fontId="30" fillId="0" borderId="5" xfId="4" applyFont="1" applyBorder="1" applyAlignment="1">
      <alignment horizontal="center"/>
    </xf>
    <xf numFmtId="0" fontId="30" fillId="0" borderId="7" xfId="4" applyFont="1" applyBorder="1" applyAlignment="1">
      <alignment horizontal="center"/>
    </xf>
    <xf numFmtId="0" fontId="30" fillId="0" borderId="8" xfId="4" applyFont="1" applyBorder="1" applyAlignment="1">
      <alignment horizontal="center"/>
    </xf>
    <xf numFmtId="0" fontId="30" fillId="0" borderId="72" xfId="4" applyFont="1" applyBorder="1" applyAlignment="1">
      <alignment horizontal="center"/>
    </xf>
    <xf numFmtId="0" fontId="30" fillId="0" borderId="0" xfId="4" applyFont="1" applyAlignment="1">
      <alignment horizontal="center"/>
    </xf>
    <xf numFmtId="0" fontId="30" fillId="0" borderId="6" xfId="4" applyFont="1" applyBorder="1" applyAlignment="1">
      <alignment horizontal="center"/>
    </xf>
    <xf numFmtId="0" fontId="81" fillId="7" borderId="35" xfId="147" applyFont="1" applyFill="1" applyBorder="1" applyAlignment="1">
      <alignment horizontal="left"/>
    </xf>
    <xf numFmtId="0" fontId="81" fillId="7" borderId="46" xfId="147" applyFont="1" applyFill="1" applyBorder="1" applyAlignment="1">
      <alignment horizontal="left"/>
    </xf>
    <xf numFmtId="0" fontId="57" fillId="7" borderId="35" xfId="147" applyFont="1" applyFill="1" applyBorder="1" applyAlignment="1">
      <alignment horizontal="left"/>
    </xf>
    <xf numFmtId="0" fontId="57" fillId="7" borderId="46" xfId="147" applyFont="1" applyFill="1" applyBorder="1" applyAlignment="1">
      <alignment horizontal="left"/>
    </xf>
    <xf numFmtId="0" fontId="82" fillId="7" borderId="35" xfId="147" applyFont="1" applyFill="1" applyBorder="1" applyAlignment="1">
      <alignment horizontal="left"/>
    </xf>
    <xf numFmtId="0" fontId="82" fillId="7" borderId="46" xfId="147" applyFont="1" applyFill="1" applyBorder="1" applyAlignment="1">
      <alignment horizontal="left"/>
    </xf>
    <xf numFmtId="0" fontId="82" fillId="7" borderId="35" xfId="147" applyFont="1" applyFill="1" applyBorder="1" applyAlignment="1">
      <alignment horizontal="center"/>
    </xf>
    <xf numFmtId="0" fontId="82" fillId="7" borderId="46" xfId="147" applyFont="1" applyFill="1" applyBorder="1" applyAlignment="1">
      <alignment horizontal="center"/>
    </xf>
    <xf numFmtId="1" fontId="1" fillId="0" borderId="26" xfId="8" applyNumberFormat="1" applyFont="1" applyBorder="1" applyAlignment="1">
      <alignment horizontal="left" vertical="top" wrapText="1"/>
    </xf>
    <xf numFmtId="1" fontId="1" fillId="0" borderId="27" xfId="8" applyNumberFormat="1" applyFont="1" applyBorder="1" applyAlignment="1">
      <alignment horizontal="left" vertical="top" wrapText="1"/>
    </xf>
    <xf numFmtId="0" fontId="26" fillId="0" borderId="59" xfId="8" applyFont="1" applyBorder="1" applyAlignment="1">
      <alignment horizontal="center" vertical="center" wrapText="1"/>
    </xf>
    <xf numFmtId="0" fontId="26" fillId="0" borderId="60" xfId="8" applyFont="1" applyBorder="1" applyAlignment="1">
      <alignment horizontal="center" vertical="center" wrapText="1"/>
    </xf>
    <xf numFmtId="1" fontId="1" fillId="5" borderId="26" xfId="8" applyNumberFormat="1" applyFont="1" applyFill="1" applyBorder="1" applyAlignment="1" applyProtection="1">
      <alignment horizontal="left" vertical="top" wrapText="1"/>
      <protection locked="0"/>
    </xf>
    <xf numFmtId="0" fontId="1" fillId="5" borderId="27" xfId="8" applyFont="1" applyFill="1" applyBorder="1" applyAlignment="1" applyProtection="1">
      <alignment horizontal="left" vertical="top" wrapText="1"/>
      <protection locked="0"/>
    </xf>
    <xf numFmtId="0" fontId="1" fillId="5" borderId="28" xfId="8" applyFont="1" applyFill="1" applyBorder="1" applyAlignment="1" applyProtection="1">
      <alignment horizontal="left" vertical="top" wrapText="1"/>
      <protection locked="0"/>
    </xf>
    <xf numFmtId="0" fontId="1" fillId="5" borderId="26" xfId="8" applyFont="1" applyFill="1" applyBorder="1" applyAlignment="1" applyProtection="1">
      <alignment horizontal="center"/>
      <protection locked="0"/>
    </xf>
    <xf numFmtId="0" fontId="1" fillId="5" borderId="27" xfId="8" applyFont="1" applyFill="1" applyBorder="1" applyAlignment="1" applyProtection="1">
      <alignment horizontal="center"/>
      <protection locked="0"/>
    </xf>
    <xf numFmtId="0" fontId="1" fillId="5" borderId="28" xfId="8" applyFont="1" applyFill="1" applyBorder="1" applyAlignment="1" applyProtection="1">
      <alignment horizontal="center"/>
      <protection locked="0"/>
    </xf>
    <xf numFmtId="0" fontId="1" fillId="11" borderId="47" xfId="8" applyFont="1" applyFill="1" applyBorder="1" applyAlignment="1">
      <alignment horizontal="left" vertical="top" wrapText="1"/>
    </xf>
    <xf numFmtId="0" fontId="1" fillId="11" borderId="36" xfId="8" applyFont="1" applyFill="1" applyBorder="1" applyAlignment="1">
      <alignment horizontal="left" vertical="top" wrapText="1"/>
    </xf>
    <xf numFmtId="0" fontId="1" fillId="11" borderId="37" xfId="8" applyFont="1" applyFill="1" applyBorder="1" applyAlignment="1">
      <alignment horizontal="left" vertical="top" wrapText="1"/>
    </xf>
    <xf numFmtId="0" fontId="1" fillId="11" borderId="49" xfId="8" applyFont="1" applyFill="1" applyBorder="1" applyAlignment="1">
      <alignment horizontal="left" vertical="top" wrapText="1"/>
    </xf>
    <xf numFmtId="0" fontId="1" fillId="11" borderId="41" xfId="8" applyFont="1" applyFill="1" applyBorder="1" applyAlignment="1">
      <alignment horizontal="left" vertical="top" wrapText="1"/>
    </xf>
    <xf numFmtId="0" fontId="1" fillId="11" borderId="42" xfId="8" applyFont="1" applyFill="1" applyBorder="1" applyAlignment="1">
      <alignment horizontal="left" vertical="top" wrapText="1"/>
    </xf>
    <xf numFmtId="0" fontId="26" fillId="0" borderId="26" xfId="8" applyFont="1" applyBorder="1" applyAlignment="1">
      <alignment horizontal="left" vertical="top" wrapText="1"/>
    </xf>
    <xf numFmtId="0" fontId="26" fillId="0" borderId="27" xfId="8" applyFont="1" applyBorder="1" applyAlignment="1">
      <alignment horizontal="left" vertical="top" wrapText="1"/>
    </xf>
    <xf numFmtId="0" fontId="26" fillId="0" borderId="3" xfId="8" applyFont="1" applyBorder="1" applyAlignment="1">
      <alignment horizontal="center" vertical="center" wrapText="1"/>
    </xf>
    <xf numFmtId="0" fontId="26" fillId="0" borderId="2" xfId="8" applyFont="1" applyBorder="1" applyAlignment="1">
      <alignment horizontal="center" vertical="center" wrapText="1"/>
    </xf>
    <xf numFmtId="0" fontId="26" fillId="0" borderId="4" xfId="8" applyFont="1" applyBorder="1" applyAlignment="1">
      <alignment horizontal="center" vertical="center" wrapText="1"/>
    </xf>
    <xf numFmtId="0" fontId="26" fillId="0" borderId="5" xfId="8" applyFont="1" applyBorder="1" applyAlignment="1">
      <alignment horizontal="center" vertical="center" wrapText="1"/>
    </xf>
    <xf numFmtId="0" fontId="26" fillId="0" borderId="7" xfId="8" applyFont="1" applyBorder="1" applyAlignment="1">
      <alignment horizontal="center" vertical="center" wrapText="1"/>
    </xf>
    <xf numFmtId="0" fontId="26" fillId="0" borderId="8" xfId="8" applyFont="1" applyBorder="1" applyAlignment="1">
      <alignment horizontal="center" vertical="center" wrapText="1"/>
    </xf>
    <xf numFmtId="0" fontId="1" fillId="0" borderId="3" xfId="8" applyFont="1" applyBorder="1" applyAlignment="1">
      <alignment horizontal="center" vertical="top" wrapText="1"/>
    </xf>
    <xf numFmtId="0" fontId="1" fillId="0" borderId="72" xfId="8" applyFont="1" applyBorder="1" applyAlignment="1">
      <alignment horizontal="center" vertical="top" wrapText="1"/>
    </xf>
    <xf numFmtId="0" fontId="1" fillId="0" borderId="2" xfId="8" applyFont="1" applyBorder="1" applyAlignment="1">
      <alignment horizontal="center" vertical="top" wrapText="1"/>
    </xf>
    <xf numFmtId="0" fontId="1" fillId="0" borderId="4" xfId="8" applyFont="1" applyBorder="1" applyAlignment="1">
      <alignment horizontal="center" vertical="top" wrapText="1"/>
    </xf>
    <xf numFmtId="0" fontId="1" fillId="0" borderId="0" xfId="8" applyFont="1" applyAlignment="1">
      <alignment horizontal="center" vertical="top" wrapText="1"/>
    </xf>
    <xf numFmtId="0" fontId="1" fillId="0" borderId="5" xfId="8" applyFont="1" applyBorder="1" applyAlignment="1">
      <alignment horizontal="center" vertical="top" wrapText="1"/>
    </xf>
    <xf numFmtId="0" fontId="1" fillId="0" borderId="7" xfId="8" applyFont="1" applyBorder="1" applyAlignment="1">
      <alignment horizontal="center" vertical="top" wrapText="1"/>
    </xf>
    <xf numFmtId="0" fontId="1" fillId="0" borderId="6" xfId="8" applyFont="1" applyBorder="1" applyAlignment="1">
      <alignment horizontal="center" vertical="top" wrapText="1"/>
    </xf>
    <xf numFmtId="0" fontId="1" fillId="0" borderId="8" xfId="8" applyFont="1" applyBorder="1" applyAlignment="1">
      <alignment horizontal="center" vertical="top" wrapText="1"/>
    </xf>
    <xf numFmtId="0" fontId="4" fillId="0" borderId="0" xfId="628" applyAlignment="1"/>
    <xf numFmtId="0" fontId="14" fillId="0" borderId="0" xfId="8" applyAlignment="1"/>
    <xf numFmtId="0" fontId="26" fillId="0" borderId="0" xfId="8" applyFont="1" applyAlignment="1">
      <alignment horizontal="center" vertical="center" wrapText="1"/>
    </xf>
    <xf numFmtId="0" fontId="1" fillId="0" borderId="47" xfId="583" applyFont="1" applyBorder="1" applyAlignment="1">
      <alignment horizontal="center" vertical="top" wrapText="1"/>
    </xf>
    <xf numFmtId="0" fontId="1" fillId="0" borderId="36" xfId="583" applyFont="1" applyBorder="1" applyAlignment="1">
      <alignment horizontal="center" vertical="top" wrapText="1"/>
    </xf>
    <xf numFmtId="0" fontId="1" fillId="0" borderId="37" xfId="583" applyFont="1" applyBorder="1" applyAlignment="1">
      <alignment horizontal="center" vertical="top" wrapText="1"/>
    </xf>
    <xf numFmtId="0" fontId="1" fillId="0" borderId="48" xfId="583" applyFont="1" applyBorder="1" applyAlignment="1">
      <alignment horizontal="center" vertical="top" wrapText="1"/>
    </xf>
    <xf numFmtId="0" fontId="1" fillId="0" borderId="0" xfId="583" applyFont="1" applyAlignment="1">
      <alignment horizontal="center" vertical="top" wrapText="1"/>
    </xf>
    <xf numFmtId="0" fontId="1" fillId="0" borderId="38" xfId="583" applyFont="1" applyBorder="1" applyAlignment="1">
      <alignment horizontal="center" vertical="top" wrapText="1"/>
    </xf>
    <xf numFmtId="0" fontId="1" fillId="0" borderId="49" xfId="583" applyFont="1" applyBorder="1" applyAlignment="1">
      <alignment horizontal="center" vertical="top" wrapText="1"/>
    </xf>
    <xf numFmtId="0" fontId="1" fillId="0" borderId="41" xfId="583" applyFont="1" applyBorder="1" applyAlignment="1">
      <alignment horizontal="center" vertical="top" wrapText="1"/>
    </xf>
    <xf numFmtId="0" fontId="1" fillId="0" borderId="42" xfId="583" applyFont="1" applyBorder="1" applyAlignment="1">
      <alignment horizontal="center" vertical="top" wrapText="1"/>
    </xf>
    <xf numFmtId="0" fontId="26" fillId="0" borderId="59" xfId="583" applyFont="1" applyBorder="1" applyAlignment="1">
      <alignment horizontal="left" vertical="top" wrapText="1"/>
    </xf>
    <xf numFmtId="0" fontId="26" fillId="0" borderId="80" xfId="583" applyFont="1" applyBorder="1" applyAlignment="1">
      <alignment horizontal="left" vertical="top" wrapText="1"/>
    </xf>
    <xf numFmtId="0" fontId="26" fillId="0" borderId="60" xfId="583" applyFont="1" applyBorder="1" applyAlignment="1">
      <alignment horizontal="left" vertical="top" wrapText="1"/>
    </xf>
    <xf numFmtId="0" fontId="1" fillId="0" borderId="0" xfId="804" applyFont="1" applyAlignment="1">
      <alignment horizontal="left" wrapText="1"/>
    </xf>
    <xf numFmtId="0" fontId="0" fillId="5" borderId="66" xfId="18" applyFont="1" applyFill="1" applyBorder="1" applyAlignment="1" applyProtection="1">
      <alignment horizontal="left"/>
      <protection locked="0"/>
    </xf>
    <xf numFmtId="0" fontId="0" fillId="5" borderId="67" xfId="18" applyFont="1" applyFill="1" applyBorder="1" applyAlignment="1" applyProtection="1">
      <alignment horizontal="left"/>
      <protection locked="0"/>
    </xf>
    <xf numFmtId="0" fontId="0" fillId="5" borderId="30" xfId="18" applyFont="1" applyFill="1" applyBorder="1" applyAlignment="1" applyProtection="1">
      <alignment horizontal="left"/>
      <protection locked="0"/>
    </xf>
    <xf numFmtId="0" fontId="0" fillId="5" borderId="66" xfId="18" applyFont="1" applyFill="1" applyBorder="1" applyAlignment="1" applyProtection="1">
      <alignment horizontal="center"/>
      <protection locked="0"/>
    </xf>
    <xf numFmtId="0" fontId="0" fillId="5" borderId="67" xfId="18" applyFont="1" applyFill="1" applyBorder="1" applyAlignment="1" applyProtection="1">
      <alignment horizontal="center"/>
      <protection locked="0"/>
    </xf>
    <xf numFmtId="0" fontId="0" fillId="5" borderId="30" xfId="18" applyFont="1" applyFill="1" applyBorder="1" applyAlignment="1" applyProtection="1">
      <alignment horizontal="center"/>
      <protection locked="0"/>
    </xf>
    <xf numFmtId="0" fontId="18" fillId="0" borderId="0" xfId="4" applyAlignment="1">
      <alignment horizontal="left"/>
    </xf>
    <xf numFmtId="166" fontId="17" fillId="13" borderId="40" xfId="4" applyNumberFormat="1" applyFont="1" applyFill="1" applyBorder="1" applyAlignment="1">
      <alignment horizontal="right"/>
    </xf>
    <xf numFmtId="166" fontId="17" fillId="13" borderId="45" xfId="4" applyNumberFormat="1" applyFont="1" applyFill="1" applyBorder="1" applyAlignment="1">
      <alignment horizontal="right"/>
    </xf>
    <xf numFmtId="1" fontId="18" fillId="0" borderId="0" xfId="4" applyNumberFormat="1" applyAlignment="1">
      <alignment horizontal="left"/>
    </xf>
    <xf numFmtId="0" fontId="18" fillId="0" borderId="38" xfId="4" applyBorder="1" applyAlignment="1">
      <alignment horizontal="left"/>
    </xf>
    <xf numFmtId="0" fontId="17" fillId="13" borderId="6" xfId="4" applyFont="1" applyFill="1" applyBorder="1" applyAlignment="1">
      <alignment horizontal="right" wrapText="1"/>
    </xf>
    <xf numFmtId="0" fontId="18" fillId="0" borderId="43" xfId="4" applyBorder="1" applyAlignment="1">
      <alignment horizontal="right"/>
    </xf>
    <xf numFmtId="166" fontId="18" fillId="0" borderId="39" xfId="4" applyNumberFormat="1" applyBorder="1" applyAlignment="1">
      <alignment horizontal="right"/>
    </xf>
    <xf numFmtId="166" fontId="18" fillId="0" borderId="44" xfId="4" applyNumberFormat="1" applyBorder="1" applyAlignment="1">
      <alignment horizontal="right"/>
    </xf>
  </cellXfs>
  <cellStyles count="989">
    <cellStyle name="Comma 2" xfId="9" xr:uid="{00000000-0005-0000-0000-000000000000}"/>
    <cellStyle name="Comma 2 10" xfId="134" xr:uid="{00000000-0005-0000-0000-000001000000}"/>
    <cellStyle name="Comma 2 10 2" xfId="236" xr:uid="{00000000-0005-0000-0000-000002000000}"/>
    <cellStyle name="Comma 2 10 3" xfId="388" xr:uid="{00000000-0005-0000-0000-000003000000}"/>
    <cellStyle name="Comma 2 10 4" xfId="599" xr:uid="{00000000-0005-0000-0000-000004000000}"/>
    <cellStyle name="Comma 2 10 5" xfId="696" xr:uid="{00000000-0005-0000-0000-000005000000}"/>
    <cellStyle name="Comma 2 10 6" xfId="881" xr:uid="{00000000-0005-0000-0000-000006000000}"/>
    <cellStyle name="Comma 2 11" xfId="189" xr:uid="{00000000-0005-0000-0000-000007000000}"/>
    <cellStyle name="Comma 2 12" xfId="345" xr:uid="{00000000-0005-0000-0000-000008000000}"/>
    <cellStyle name="Comma 2 13" xfId="497" xr:uid="{00000000-0005-0000-0000-000009000000}"/>
    <cellStyle name="Comma 2 14" xfId="653" xr:uid="{00000000-0005-0000-0000-00000A000000}"/>
    <cellStyle name="Comma 2 15" xfId="805" xr:uid="{00000000-0005-0000-0000-00000B000000}"/>
    <cellStyle name="Comma 2 2" xfId="20" xr:uid="{00000000-0005-0000-0000-00000C000000}"/>
    <cellStyle name="Comma 2 2 10" xfId="365" xr:uid="{00000000-0005-0000-0000-00000D000000}"/>
    <cellStyle name="Comma 2 2 11" xfId="502" xr:uid="{00000000-0005-0000-0000-00000E000000}"/>
    <cellStyle name="Comma 2 2 12" xfId="673" xr:uid="{00000000-0005-0000-0000-00000F000000}"/>
    <cellStyle name="Comma 2 2 13" xfId="816" xr:uid="{00000000-0005-0000-0000-000010000000}"/>
    <cellStyle name="Comma 2 2 2" xfId="96" xr:uid="{00000000-0005-0000-0000-000011000000}"/>
    <cellStyle name="Comma 2 2 2 2" xfId="135" xr:uid="{00000000-0005-0000-0000-000012000000}"/>
    <cellStyle name="Comma 2 2 2 2 2" xfId="309" xr:uid="{00000000-0005-0000-0000-000013000000}"/>
    <cellStyle name="Comma 2 2 2 2 3" xfId="461" xr:uid="{00000000-0005-0000-0000-000014000000}"/>
    <cellStyle name="Comma 2 2 2 2 4" xfId="643" xr:uid="{00000000-0005-0000-0000-000015000000}"/>
    <cellStyle name="Comma 2 2 2 2 5" xfId="769" xr:uid="{00000000-0005-0000-0000-000016000000}"/>
    <cellStyle name="Comma 2 2 2 2 6" xfId="954" xr:uid="{00000000-0005-0000-0000-000017000000}"/>
    <cellStyle name="Comma 2 2 2 3" xfId="227" xr:uid="{00000000-0005-0000-0000-000018000000}"/>
    <cellStyle name="Comma 2 2 2 4" xfId="379" xr:uid="{00000000-0005-0000-0000-000019000000}"/>
    <cellStyle name="Comma 2 2 2 5" xfId="559" xr:uid="{00000000-0005-0000-0000-00001A000000}"/>
    <cellStyle name="Comma 2 2 2 6" xfId="687" xr:uid="{00000000-0005-0000-0000-00001B000000}"/>
    <cellStyle name="Comma 2 2 2 7" xfId="856" xr:uid="{00000000-0005-0000-0000-00001C000000}"/>
    <cellStyle name="Comma 2 2 3" xfId="75" xr:uid="{00000000-0005-0000-0000-00001D000000}"/>
    <cellStyle name="Comma 2 2 3 2" xfId="289" xr:uid="{00000000-0005-0000-0000-00001E000000}"/>
    <cellStyle name="Comma 2 2 3 2 2" xfId="934" xr:uid="{00000000-0005-0000-0000-00001F000000}"/>
    <cellStyle name="Comma 2 2 3 3" xfId="441" xr:uid="{00000000-0005-0000-0000-000020000000}"/>
    <cellStyle name="Comma 2 2 3 4" xfId="539" xr:uid="{00000000-0005-0000-0000-000021000000}"/>
    <cellStyle name="Comma 2 2 3 5" xfId="749" xr:uid="{00000000-0005-0000-0000-000022000000}"/>
    <cellStyle name="Comma 2 2 3 6" xfId="836" xr:uid="{00000000-0005-0000-0000-000023000000}"/>
    <cellStyle name="Comma 2 2 4" xfId="111" xr:uid="{00000000-0005-0000-0000-000024000000}"/>
    <cellStyle name="Comma 2 2 4 2" xfId="324" xr:uid="{00000000-0005-0000-0000-000025000000}"/>
    <cellStyle name="Comma 2 2 4 2 2" xfId="969" xr:uid="{00000000-0005-0000-0000-000026000000}"/>
    <cellStyle name="Comma 2 2 4 3" xfId="476" xr:uid="{00000000-0005-0000-0000-000027000000}"/>
    <cellStyle name="Comma 2 2 4 4" xfId="574" xr:uid="{00000000-0005-0000-0000-000028000000}"/>
    <cellStyle name="Comma 2 2 4 5" xfId="784" xr:uid="{00000000-0005-0000-0000-000029000000}"/>
    <cellStyle name="Comma 2 2 4 6" xfId="871" xr:uid="{00000000-0005-0000-0000-00002A000000}"/>
    <cellStyle name="Comma 2 2 5" xfId="53" xr:uid="{00000000-0005-0000-0000-00002B000000}"/>
    <cellStyle name="Comma 2 2 5 2" xfId="269" xr:uid="{00000000-0005-0000-0000-00002C000000}"/>
    <cellStyle name="Comma 2 2 5 3" xfId="421" xr:uid="{00000000-0005-0000-0000-00002D000000}"/>
    <cellStyle name="Comma 2 2 5 4" xfId="519" xr:uid="{00000000-0005-0000-0000-00002E000000}"/>
    <cellStyle name="Comma 2 2 5 5" xfId="729" xr:uid="{00000000-0005-0000-0000-00002F000000}"/>
    <cellStyle name="Comma 2 2 5 6" xfId="914" xr:uid="{00000000-0005-0000-0000-000030000000}"/>
    <cellStyle name="Comma 2 2 6" xfId="128" xr:uid="{00000000-0005-0000-0000-000031000000}"/>
    <cellStyle name="Comma 2 2 6 2" xfId="339" xr:uid="{00000000-0005-0000-0000-000032000000}"/>
    <cellStyle name="Comma 2 2 6 3" xfId="491" xr:uid="{00000000-0005-0000-0000-000033000000}"/>
    <cellStyle name="Comma 2 2 6 4" xfId="589" xr:uid="{00000000-0005-0000-0000-000034000000}"/>
    <cellStyle name="Comma 2 2 6 5" xfId="799" xr:uid="{00000000-0005-0000-0000-000035000000}"/>
    <cellStyle name="Comma 2 2 6 6" xfId="984" xr:uid="{00000000-0005-0000-0000-000036000000}"/>
    <cellStyle name="Comma 2 2 7" xfId="34" xr:uid="{00000000-0005-0000-0000-000037000000}"/>
    <cellStyle name="Comma 2 2 7 2" xfId="252" xr:uid="{00000000-0005-0000-0000-000038000000}"/>
    <cellStyle name="Comma 2 2 7 3" xfId="404" xr:uid="{00000000-0005-0000-0000-000039000000}"/>
    <cellStyle name="Comma 2 2 7 4" xfId="615" xr:uid="{00000000-0005-0000-0000-00003A000000}"/>
    <cellStyle name="Comma 2 2 7 5" xfId="712" xr:uid="{00000000-0005-0000-0000-00003B000000}"/>
    <cellStyle name="Comma 2 2 7 6" xfId="897" xr:uid="{00000000-0005-0000-0000-00003C000000}"/>
    <cellStyle name="Comma 2 2 8" xfId="136" xr:uid="{00000000-0005-0000-0000-00003D000000}"/>
    <cellStyle name="Comma 2 2 8 2" xfId="241" xr:uid="{00000000-0005-0000-0000-00003E000000}"/>
    <cellStyle name="Comma 2 2 8 3" xfId="393" xr:uid="{00000000-0005-0000-0000-00003F000000}"/>
    <cellStyle name="Comma 2 2 8 4" xfId="604" xr:uid="{00000000-0005-0000-0000-000040000000}"/>
    <cellStyle name="Comma 2 2 8 5" xfId="701" xr:uid="{00000000-0005-0000-0000-000041000000}"/>
    <cellStyle name="Comma 2 2 8 6" xfId="886" xr:uid="{00000000-0005-0000-0000-000042000000}"/>
    <cellStyle name="Comma 2 2 9" xfId="213" xr:uid="{00000000-0005-0000-0000-000043000000}"/>
    <cellStyle name="Comma 2 3" xfId="47" xr:uid="{00000000-0005-0000-0000-000044000000}"/>
    <cellStyle name="Comma 2 3 2" xfId="91" xr:uid="{00000000-0005-0000-0000-000045000000}"/>
    <cellStyle name="Comma 2 3 2 2" xfId="304" xr:uid="{00000000-0005-0000-0000-000046000000}"/>
    <cellStyle name="Comma 2 3 2 2 2" xfId="949" xr:uid="{00000000-0005-0000-0000-000047000000}"/>
    <cellStyle name="Comma 2 3 2 3" xfId="456" xr:uid="{00000000-0005-0000-0000-000048000000}"/>
    <cellStyle name="Comma 2 3 2 4" xfId="554" xr:uid="{00000000-0005-0000-0000-000049000000}"/>
    <cellStyle name="Comma 2 3 2 5" xfId="764" xr:uid="{00000000-0005-0000-0000-00004A000000}"/>
    <cellStyle name="Comma 2 3 2 6" xfId="851" xr:uid="{00000000-0005-0000-0000-00004B000000}"/>
    <cellStyle name="Comma 2 3 3" xfId="70" xr:uid="{00000000-0005-0000-0000-00004C000000}"/>
    <cellStyle name="Comma 2 3 3 2" xfId="284" xr:uid="{00000000-0005-0000-0000-00004D000000}"/>
    <cellStyle name="Comma 2 3 3 2 2" xfId="929" xr:uid="{00000000-0005-0000-0000-00004E000000}"/>
    <cellStyle name="Comma 2 3 3 3" xfId="436" xr:uid="{00000000-0005-0000-0000-00004F000000}"/>
    <cellStyle name="Comma 2 3 3 4" xfId="534" xr:uid="{00000000-0005-0000-0000-000050000000}"/>
    <cellStyle name="Comma 2 3 3 5" xfId="744" xr:uid="{00000000-0005-0000-0000-000051000000}"/>
    <cellStyle name="Comma 2 3 3 6" xfId="831" xr:uid="{00000000-0005-0000-0000-000052000000}"/>
    <cellStyle name="Comma 2 3 4" xfId="137" xr:uid="{00000000-0005-0000-0000-000053000000}"/>
    <cellStyle name="Comma 2 3 4 2" xfId="264" xr:uid="{00000000-0005-0000-0000-000054000000}"/>
    <cellStyle name="Comma 2 3 4 3" xfId="416" xr:uid="{00000000-0005-0000-0000-000055000000}"/>
    <cellStyle name="Comma 2 3 4 4" xfId="621" xr:uid="{00000000-0005-0000-0000-000056000000}"/>
    <cellStyle name="Comma 2 3 4 5" xfId="724" xr:uid="{00000000-0005-0000-0000-000057000000}"/>
    <cellStyle name="Comma 2 3 4 6" xfId="909" xr:uid="{00000000-0005-0000-0000-000058000000}"/>
    <cellStyle name="Comma 2 3 5" xfId="208" xr:uid="{00000000-0005-0000-0000-000059000000}"/>
    <cellStyle name="Comma 2 3 6" xfId="360" xr:uid="{00000000-0005-0000-0000-00005A000000}"/>
    <cellStyle name="Comma 2 3 7" xfId="514" xr:uid="{00000000-0005-0000-0000-00005B000000}"/>
    <cellStyle name="Comma 2 3 8" xfId="668" xr:uid="{00000000-0005-0000-0000-00005C000000}"/>
    <cellStyle name="Comma 2 3 9" xfId="811" xr:uid="{00000000-0005-0000-0000-00005D000000}"/>
    <cellStyle name="Comma 2 4" xfId="84" xr:uid="{00000000-0005-0000-0000-00005E000000}"/>
    <cellStyle name="Comma 2 4 2" xfId="138" xr:uid="{00000000-0005-0000-0000-00005F000000}"/>
    <cellStyle name="Comma 2 4 2 2" xfId="298" xr:uid="{00000000-0005-0000-0000-000060000000}"/>
    <cellStyle name="Comma 2 4 2 3" xfId="450" xr:uid="{00000000-0005-0000-0000-000061000000}"/>
    <cellStyle name="Comma 2 4 2 4" xfId="637" xr:uid="{00000000-0005-0000-0000-000062000000}"/>
    <cellStyle name="Comma 2 4 2 5" xfId="758" xr:uid="{00000000-0005-0000-0000-000063000000}"/>
    <cellStyle name="Comma 2 4 2 6" xfId="943" xr:uid="{00000000-0005-0000-0000-000064000000}"/>
    <cellStyle name="Comma 2 4 3" xfId="222" xr:uid="{00000000-0005-0000-0000-000065000000}"/>
    <cellStyle name="Comma 2 4 4" xfId="374" xr:uid="{00000000-0005-0000-0000-000066000000}"/>
    <cellStyle name="Comma 2 4 5" xfId="548" xr:uid="{00000000-0005-0000-0000-000067000000}"/>
    <cellStyle name="Comma 2 4 6" xfId="682" xr:uid="{00000000-0005-0000-0000-000068000000}"/>
    <cellStyle name="Comma 2 4 7" xfId="845" xr:uid="{00000000-0005-0000-0000-000069000000}"/>
    <cellStyle name="Comma 2 5" xfId="63" xr:uid="{00000000-0005-0000-0000-00006A000000}"/>
    <cellStyle name="Comma 2 5 2" xfId="278" xr:uid="{00000000-0005-0000-0000-00006B000000}"/>
    <cellStyle name="Comma 2 5 2 2" xfId="923" xr:uid="{00000000-0005-0000-0000-00006C000000}"/>
    <cellStyle name="Comma 2 5 3" xfId="430" xr:uid="{00000000-0005-0000-0000-00006D000000}"/>
    <cellStyle name="Comma 2 5 4" xfId="528" xr:uid="{00000000-0005-0000-0000-00006E000000}"/>
    <cellStyle name="Comma 2 5 5" xfId="738" xr:uid="{00000000-0005-0000-0000-00006F000000}"/>
    <cellStyle name="Comma 2 5 6" xfId="825" xr:uid="{00000000-0005-0000-0000-000070000000}"/>
    <cellStyle name="Comma 2 6" xfId="106" xr:uid="{00000000-0005-0000-0000-000071000000}"/>
    <cellStyle name="Comma 2 6 2" xfId="319" xr:uid="{00000000-0005-0000-0000-000072000000}"/>
    <cellStyle name="Comma 2 6 2 2" xfId="964" xr:uid="{00000000-0005-0000-0000-000073000000}"/>
    <cellStyle name="Comma 2 6 3" xfId="471" xr:uid="{00000000-0005-0000-0000-000074000000}"/>
    <cellStyle name="Comma 2 6 4" xfId="569" xr:uid="{00000000-0005-0000-0000-000075000000}"/>
    <cellStyle name="Comma 2 6 5" xfId="779" xr:uid="{00000000-0005-0000-0000-000076000000}"/>
    <cellStyle name="Comma 2 6 6" xfId="866" xr:uid="{00000000-0005-0000-0000-000077000000}"/>
    <cellStyle name="Comma 2 7" xfId="40" xr:uid="{00000000-0005-0000-0000-000078000000}"/>
    <cellStyle name="Comma 2 7 2" xfId="258" xr:uid="{00000000-0005-0000-0000-000079000000}"/>
    <cellStyle name="Comma 2 7 3" xfId="410" xr:uid="{00000000-0005-0000-0000-00007A000000}"/>
    <cellStyle name="Comma 2 7 4" xfId="508" xr:uid="{00000000-0005-0000-0000-00007B000000}"/>
    <cellStyle name="Comma 2 7 5" xfId="718" xr:uid="{00000000-0005-0000-0000-00007C000000}"/>
    <cellStyle name="Comma 2 7 6" xfId="903" xr:uid="{00000000-0005-0000-0000-00007D000000}"/>
    <cellStyle name="Comma 2 8" xfId="123" xr:uid="{00000000-0005-0000-0000-00007E000000}"/>
    <cellStyle name="Comma 2 8 2" xfId="334" xr:uid="{00000000-0005-0000-0000-00007F000000}"/>
    <cellStyle name="Comma 2 8 3" xfId="486" xr:uid="{00000000-0005-0000-0000-000080000000}"/>
    <cellStyle name="Comma 2 8 4" xfId="584" xr:uid="{00000000-0005-0000-0000-000081000000}"/>
    <cellStyle name="Comma 2 8 5" xfId="794" xr:uid="{00000000-0005-0000-0000-000082000000}"/>
    <cellStyle name="Comma 2 8 6" xfId="979" xr:uid="{00000000-0005-0000-0000-000083000000}"/>
    <cellStyle name="Comma 2 9" xfId="28" xr:uid="{00000000-0005-0000-0000-000084000000}"/>
    <cellStyle name="Comma 2 9 2" xfId="247" xr:uid="{00000000-0005-0000-0000-000085000000}"/>
    <cellStyle name="Comma 2 9 3" xfId="399" xr:uid="{00000000-0005-0000-0000-000086000000}"/>
    <cellStyle name="Comma 2 9 4" xfId="610" xr:uid="{00000000-0005-0000-0000-000087000000}"/>
    <cellStyle name="Comma 2 9 5" xfId="707" xr:uid="{00000000-0005-0000-0000-000088000000}"/>
    <cellStyle name="Comma 2 9 6" xfId="892" xr:uid="{00000000-0005-0000-0000-000089000000}"/>
    <cellStyle name="Comma 3" xfId="17" xr:uid="{00000000-0005-0000-0000-00008A000000}"/>
    <cellStyle name="Comma 4" xfId="120" xr:uid="{00000000-0005-0000-0000-00008B000000}"/>
    <cellStyle name="Comma 5" xfId="2" xr:uid="{00000000-0005-0000-0000-00008C000000}"/>
    <cellStyle name="Comma 6" xfId="10" xr:uid="{00000000-0005-0000-0000-00008D000000}"/>
    <cellStyle name="Currency 2" xfId="133" xr:uid="{00000000-0005-0000-0000-00008E000000}"/>
    <cellStyle name="Hyperkobling" xfId="3" builtinId="8"/>
    <cellStyle name="Hyperkobling 2" xfId="139" xr:uid="{00000000-0005-0000-0000-000090000000}"/>
    <cellStyle name="Hyperkobling 3" xfId="140" xr:uid="{00000000-0005-0000-0000-000091000000}"/>
    <cellStyle name="Hyperlink 2" xfId="141" xr:uid="{00000000-0005-0000-0000-000092000000}"/>
    <cellStyle name="Komma" xfId="1" builtinId="3"/>
    <cellStyle name="Komma 2" xfId="185" xr:uid="{00000000-0005-0000-0000-000094000000}"/>
    <cellStyle name="Merknad" xfId="7" builtinId="10"/>
    <cellStyle name="Merknad 2" xfId="142" xr:uid="{00000000-0005-0000-0000-000096000000}"/>
    <cellStyle name="Merknad 2 2" xfId="192" xr:uid="{00000000-0005-0000-0000-000097000000}"/>
    <cellStyle name="Merknad 2 3" xfId="348" xr:uid="{00000000-0005-0000-0000-000098000000}"/>
    <cellStyle name="Merknad 2 4" xfId="594" xr:uid="{00000000-0005-0000-0000-000099000000}"/>
    <cellStyle name="Merknad 2 5" xfId="656" xr:uid="{00000000-0005-0000-0000-00009A000000}"/>
    <cellStyle name="Merknad 3" xfId="186" xr:uid="{00000000-0005-0000-0000-00009B000000}"/>
    <cellStyle name="Normal" xfId="0" builtinId="0"/>
    <cellStyle name="Normal 2" xfId="4" xr:uid="{00000000-0005-0000-0000-00009D000000}"/>
    <cellStyle name="Normal 2 2" xfId="61" xr:uid="{00000000-0005-0000-0000-00009E000000}"/>
    <cellStyle name="Normal 2 2 2" xfId="103" xr:uid="{00000000-0005-0000-0000-00009F000000}"/>
    <cellStyle name="Normal 2 2 2 2" xfId="143" xr:uid="{00000000-0005-0000-0000-0000A0000000}"/>
    <cellStyle name="Normal 2 2 2 2 2" xfId="316" xr:uid="{00000000-0005-0000-0000-0000A1000000}"/>
    <cellStyle name="Normal 2 2 2 2 3" xfId="468" xr:uid="{00000000-0005-0000-0000-0000A2000000}"/>
    <cellStyle name="Normal 2 2 2 2 4" xfId="648" xr:uid="{00000000-0005-0000-0000-0000A3000000}"/>
    <cellStyle name="Normal 2 2 2 2 5" xfId="776" xr:uid="{00000000-0005-0000-0000-0000A4000000}"/>
    <cellStyle name="Normal 2 2 2 2 6" xfId="961" xr:uid="{00000000-0005-0000-0000-0000A5000000}"/>
    <cellStyle name="Normal 2 2 2 3" xfId="206" xr:uid="{00000000-0005-0000-0000-0000A6000000}"/>
    <cellStyle name="Normal 2 2 2 4" xfId="358" xr:uid="{00000000-0005-0000-0000-0000A7000000}"/>
    <cellStyle name="Normal 2 2 2 5" xfId="566" xr:uid="{00000000-0005-0000-0000-0000A8000000}"/>
    <cellStyle name="Normal 2 2 2 6" xfId="666" xr:uid="{00000000-0005-0000-0000-0000A9000000}"/>
    <cellStyle name="Normal 2 2 2 7" xfId="863" xr:uid="{00000000-0005-0000-0000-0000AA000000}"/>
    <cellStyle name="Normal 2 2 3" xfId="82" xr:uid="{00000000-0005-0000-0000-0000AB000000}"/>
    <cellStyle name="Normal 2 2 3 2" xfId="144" xr:uid="{00000000-0005-0000-0000-0000AC000000}"/>
    <cellStyle name="Normal 2 2 3 2 2" xfId="296" xr:uid="{00000000-0005-0000-0000-0000AD000000}"/>
    <cellStyle name="Normal 2 2 3 2 3" xfId="448" xr:uid="{00000000-0005-0000-0000-0000AE000000}"/>
    <cellStyle name="Normal 2 2 3 2 4" xfId="635" xr:uid="{00000000-0005-0000-0000-0000AF000000}"/>
    <cellStyle name="Normal 2 2 3 2 5" xfId="756" xr:uid="{00000000-0005-0000-0000-0000B0000000}"/>
    <cellStyle name="Normal 2 2 3 2 6" xfId="941" xr:uid="{00000000-0005-0000-0000-0000B1000000}"/>
    <cellStyle name="Normal 2 2 3 3" xfId="220" xr:uid="{00000000-0005-0000-0000-0000B2000000}"/>
    <cellStyle name="Normal 2 2 3 4" xfId="372" xr:uid="{00000000-0005-0000-0000-0000B3000000}"/>
    <cellStyle name="Normal 2 2 3 5" xfId="546" xr:uid="{00000000-0005-0000-0000-0000B4000000}"/>
    <cellStyle name="Normal 2 2 3 6" xfId="680" xr:uid="{00000000-0005-0000-0000-0000B5000000}"/>
    <cellStyle name="Normal 2 2 3 7" xfId="843" xr:uid="{00000000-0005-0000-0000-0000B6000000}"/>
    <cellStyle name="Normal 2 2 4" xfId="119" xr:uid="{00000000-0005-0000-0000-0000B7000000}"/>
    <cellStyle name="Normal 2 2 4 2" xfId="145" xr:uid="{00000000-0005-0000-0000-0000B8000000}"/>
    <cellStyle name="Normal 2 2 4 2 2" xfId="331" xr:uid="{00000000-0005-0000-0000-0000B9000000}"/>
    <cellStyle name="Normal 2 2 4 2 3" xfId="483" xr:uid="{00000000-0005-0000-0000-0000BA000000}"/>
    <cellStyle name="Normal 2 2 4 2 4" xfId="651" xr:uid="{00000000-0005-0000-0000-0000BB000000}"/>
    <cellStyle name="Normal 2 2 4 2 5" xfId="791" xr:uid="{00000000-0005-0000-0000-0000BC000000}"/>
    <cellStyle name="Normal 2 2 4 2 6" xfId="976" xr:uid="{00000000-0005-0000-0000-0000BD000000}"/>
    <cellStyle name="Normal 2 2 4 3" xfId="234" xr:uid="{00000000-0005-0000-0000-0000BE000000}"/>
    <cellStyle name="Normal 2 2 4 4" xfId="386" xr:uid="{00000000-0005-0000-0000-0000BF000000}"/>
    <cellStyle name="Normal 2 2 4 5" xfId="581" xr:uid="{00000000-0005-0000-0000-0000C0000000}"/>
    <cellStyle name="Normal 2 2 4 6" xfId="694" xr:uid="{00000000-0005-0000-0000-0000C1000000}"/>
    <cellStyle name="Normal 2 2 4 7" xfId="878" xr:uid="{00000000-0005-0000-0000-0000C2000000}"/>
    <cellStyle name="Normal 2 2 5" xfId="146" xr:uid="{00000000-0005-0000-0000-0000C3000000}"/>
    <cellStyle name="Normal 2 2 5 2" xfId="276" xr:uid="{00000000-0005-0000-0000-0000C4000000}"/>
    <cellStyle name="Normal 2 2 5 3" xfId="428" xr:uid="{00000000-0005-0000-0000-0000C5000000}"/>
    <cellStyle name="Normal 2 2 5 4" xfId="628" xr:uid="{00000000-0005-0000-0000-0000C6000000}"/>
    <cellStyle name="Normal 2 2 5 5" xfId="736" xr:uid="{00000000-0005-0000-0000-0000C7000000}"/>
    <cellStyle name="Normal 2 2 5 6" xfId="921" xr:uid="{00000000-0005-0000-0000-0000C8000000}"/>
    <cellStyle name="Normal 2 2 6" xfId="193" xr:uid="{00000000-0005-0000-0000-0000C9000000}"/>
    <cellStyle name="Normal 2 2 7" xfId="526" xr:uid="{00000000-0005-0000-0000-0000CA000000}"/>
    <cellStyle name="Normal 2 2 8" xfId="823" xr:uid="{00000000-0005-0000-0000-0000CB000000}"/>
    <cellStyle name="Normal 3" xfId="8" xr:uid="{00000000-0005-0000-0000-0000CC000000}"/>
    <cellStyle name="Normal 3 10" xfId="122" xr:uid="{00000000-0005-0000-0000-0000CD000000}"/>
    <cellStyle name="Normal 3 10 2" xfId="333" xr:uid="{00000000-0005-0000-0000-0000CE000000}"/>
    <cellStyle name="Normal 3 10 3" xfId="485" xr:uid="{00000000-0005-0000-0000-0000CF000000}"/>
    <cellStyle name="Normal 3 10 4" xfId="583" xr:uid="{00000000-0005-0000-0000-0000D0000000}"/>
    <cellStyle name="Normal 3 10 5" xfId="793" xr:uid="{00000000-0005-0000-0000-0000D1000000}"/>
    <cellStyle name="Normal 3 10 6" xfId="978" xr:uid="{00000000-0005-0000-0000-0000D2000000}"/>
    <cellStyle name="Normal 3 11" xfId="27" xr:uid="{00000000-0005-0000-0000-0000D3000000}"/>
    <cellStyle name="Normal 3 11 2" xfId="246" xr:uid="{00000000-0005-0000-0000-0000D4000000}"/>
    <cellStyle name="Normal 3 11 3" xfId="398" xr:uid="{00000000-0005-0000-0000-0000D5000000}"/>
    <cellStyle name="Normal 3 11 4" xfId="609" xr:uid="{00000000-0005-0000-0000-0000D6000000}"/>
    <cellStyle name="Normal 3 11 5" xfId="706" xr:uid="{00000000-0005-0000-0000-0000D7000000}"/>
    <cellStyle name="Normal 3 11 6" xfId="891" xr:uid="{00000000-0005-0000-0000-0000D8000000}"/>
    <cellStyle name="Normal 3 12" xfId="147" xr:uid="{00000000-0005-0000-0000-0000D9000000}"/>
    <cellStyle name="Normal 3 12 2" xfId="235" xr:uid="{00000000-0005-0000-0000-0000DA000000}"/>
    <cellStyle name="Normal 3 12 3" xfId="387" xr:uid="{00000000-0005-0000-0000-0000DB000000}"/>
    <cellStyle name="Normal 3 12 4" xfId="598" xr:uid="{00000000-0005-0000-0000-0000DC000000}"/>
    <cellStyle name="Normal 3 12 5" xfId="695" xr:uid="{00000000-0005-0000-0000-0000DD000000}"/>
    <cellStyle name="Normal 3 12 6" xfId="880" xr:uid="{00000000-0005-0000-0000-0000DE000000}"/>
    <cellStyle name="Normal 3 13" xfId="188" xr:uid="{00000000-0005-0000-0000-0000DF000000}"/>
    <cellStyle name="Normal 3 14" xfId="344" xr:uid="{00000000-0005-0000-0000-0000E0000000}"/>
    <cellStyle name="Normal 3 15" xfId="496" xr:uid="{00000000-0005-0000-0000-0000E1000000}"/>
    <cellStyle name="Normal 3 16" xfId="652" xr:uid="{00000000-0005-0000-0000-0000E2000000}"/>
    <cellStyle name="Normal 3 17" xfId="804" xr:uid="{00000000-0005-0000-0000-0000E3000000}"/>
    <cellStyle name="Normal 3 2" xfId="15" xr:uid="{00000000-0005-0000-0000-0000E4000000}"/>
    <cellStyle name="Normal 3 2 10" xfId="31" xr:uid="{00000000-0005-0000-0000-0000E5000000}"/>
    <cellStyle name="Normal 3 2 10 2" xfId="249" xr:uid="{00000000-0005-0000-0000-0000E6000000}"/>
    <cellStyle name="Normal 3 2 10 3" xfId="401" xr:uid="{00000000-0005-0000-0000-0000E7000000}"/>
    <cellStyle name="Normal 3 2 10 4" xfId="612" xr:uid="{00000000-0005-0000-0000-0000E8000000}"/>
    <cellStyle name="Normal 3 2 10 5" xfId="709" xr:uid="{00000000-0005-0000-0000-0000E9000000}"/>
    <cellStyle name="Normal 3 2 10 6" xfId="894" xr:uid="{00000000-0005-0000-0000-0000EA000000}"/>
    <cellStyle name="Normal 3 2 11" xfId="148" xr:uid="{00000000-0005-0000-0000-0000EB000000}"/>
    <cellStyle name="Normal 3 2 11 2" xfId="238" xr:uid="{00000000-0005-0000-0000-0000EC000000}"/>
    <cellStyle name="Normal 3 2 11 3" xfId="390" xr:uid="{00000000-0005-0000-0000-0000ED000000}"/>
    <cellStyle name="Normal 3 2 11 4" xfId="601" xr:uid="{00000000-0005-0000-0000-0000EE000000}"/>
    <cellStyle name="Normal 3 2 11 5" xfId="698" xr:uid="{00000000-0005-0000-0000-0000EF000000}"/>
    <cellStyle name="Normal 3 2 11 6" xfId="883" xr:uid="{00000000-0005-0000-0000-0000F0000000}"/>
    <cellStyle name="Normal 3 2 12" xfId="194" xr:uid="{00000000-0005-0000-0000-0000F1000000}"/>
    <cellStyle name="Normal 3 2 13" xfId="499" xr:uid="{00000000-0005-0000-0000-0000F2000000}"/>
    <cellStyle name="Normal 3 2 14" xfId="808" xr:uid="{00000000-0005-0000-0000-0000F3000000}"/>
    <cellStyle name="Normal 3 2 2" xfId="22" xr:uid="{00000000-0005-0000-0000-0000F4000000}"/>
    <cellStyle name="Normal 3 2 2 10" xfId="504" xr:uid="{00000000-0005-0000-0000-0000F5000000}"/>
    <cellStyle name="Normal 3 2 2 11" xfId="818" xr:uid="{00000000-0005-0000-0000-0000F6000000}"/>
    <cellStyle name="Normal 3 2 2 2" xfId="98" xr:uid="{00000000-0005-0000-0000-0000F7000000}"/>
    <cellStyle name="Normal 3 2 2 2 2" xfId="149" xr:uid="{00000000-0005-0000-0000-0000F8000000}"/>
    <cellStyle name="Normal 3 2 2 2 2 2" xfId="311" xr:uid="{00000000-0005-0000-0000-0000F9000000}"/>
    <cellStyle name="Normal 3 2 2 2 2 3" xfId="463" xr:uid="{00000000-0005-0000-0000-0000FA000000}"/>
    <cellStyle name="Normal 3 2 2 2 2 4" xfId="645" xr:uid="{00000000-0005-0000-0000-0000FB000000}"/>
    <cellStyle name="Normal 3 2 2 2 2 5" xfId="771" xr:uid="{00000000-0005-0000-0000-0000FC000000}"/>
    <cellStyle name="Normal 3 2 2 2 2 6" xfId="956" xr:uid="{00000000-0005-0000-0000-0000FD000000}"/>
    <cellStyle name="Normal 3 2 2 2 3" xfId="215" xr:uid="{00000000-0005-0000-0000-0000FE000000}"/>
    <cellStyle name="Normal 3 2 2 2 4" xfId="367" xr:uid="{00000000-0005-0000-0000-0000FF000000}"/>
    <cellStyle name="Normal 3 2 2 2 5" xfId="561" xr:uid="{00000000-0005-0000-0000-000000010000}"/>
    <cellStyle name="Normal 3 2 2 2 6" xfId="675" xr:uid="{00000000-0005-0000-0000-000001010000}"/>
    <cellStyle name="Normal 3 2 2 2 7" xfId="858" xr:uid="{00000000-0005-0000-0000-000002010000}"/>
    <cellStyle name="Normal 3 2 2 3" xfId="77" xr:uid="{00000000-0005-0000-0000-000003010000}"/>
    <cellStyle name="Normal 3 2 2 3 2" xfId="150" xr:uid="{00000000-0005-0000-0000-000004010000}"/>
    <cellStyle name="Normal 3 2 2 3 2 2" xfId="291" xr:uid="{00000000-0005-0000-0000-000005010000}"/>
    <cellStyle name="Normal 3 2 2 3 2 3" xfId="443" xr:uid="{00000000-0005-0000-0000-000006010000}"/>
    <cellStyle name="Normal 3 2 2 3 2 4" xfId="633" xr:uid="{00000000-0005-0000-0000-000007010000}"/>
    <cellStyle name="Normal 3 2 2 3 2 5" xfId="751" xr:uid="{00000000-0005-0000-0000-000008010000}"/>
    <cellStyle name="Normal 3 2 2 3 2 6" xfId="936" xr:uid="{00000000-0005-0000-0000-000009010000}"/>
    <cellStyle name="Normal 3 2 2 3 3" xfId="229" xr:uid="{00000000-0005-0000-0000-00000A010000}"/>
    <cellStyle name="Normal 3 2 2 3 4" xfId="381" xr:uid="{00000000-0005-0000-0000-00000B010000}"/>
    <cellStyle name="Normal 3 2 2 3 5" xfId="541" xr:uid="{00000000-0005-0000-0000-00000C010000}"/>
    <cellStyle name="Normal 3 2 2 3 6" xfId="689" xr:uid="{00000000-0005-0000-0000-00000D010000}"/>
    <cellStyle name="Normal 3 2 2 3 7" xfId="838" xr:uid="{00000000-0005-0000-0000-00000E010000}"/>
    <cellStyle name="Normal 3 2 2 4" xfId="113" xr:uid="{00000000-0005-0000-0000-00000F010000}"/>
    <cellStyle name="Normal 3 2 2 4 2" xfId="326" xr:uid="{00000000-0005-0000-0000-000010010000}"/>
    <cellStyle name="Normal 3 2 2 4 2 2" xfId="971" xr:uid="{00000000-0005-0000-0000-000011010000}"/>
    <cellStyle name="Normal 3 2 2 4 3" xfId="478" xr:uid="{00000000-0005-0000-0000-000012010000}"/>
    <cellStyle name="Normal 3 2 2 4 4" xfId="576" xr:uid="{00000000-0005-0000-0000-000013010000}"/>
    <cellStyle name="Normal 3 2 2 4 5" xfId="786" xr:uid="{00000000-0005-0000-0000-000014010000}"/>
    <cellStyle name="Normal 3 2 2 4 6" xfId="873" xr:uid="{00000000-0005-0000-0000-000015010000}"/>
    <cellStyle name="Normal 3 2 2 5" xfId="55" xr:uid="{00000000-0005-0000-0000-000016010000}"/>
    <cellStyle name="Normal 3 2 2 5 2" xfId="271" xr:uid="{00000000-0005-0000-0000-000017010000}"/>
    <cellStyle name="Normal 3 2 2 5 3" xfId="423" xr:uid="{00000000-0005-0000-0000-000018010000}"/>
    <cellStyle name="Normal 3 2 2 5 4" xfId="521" xr:uid="{00000000-0005-0000-0000-000019010000}"/>
    <cellStyle name="Normal 3 2 2 5 5" xfId="731" xr:uid="{00000000-0005-0000-0000-00001A010000}"/>
    <cellStyle name="Normal 3 2 2 5 6" xfId="916" xr:uid="{00000000-0005-0000-0000-00001B010000}"/>
    <cellStyle name="Normal 3 2 2 6" xfId="130" xr:uid="{00000000-0005-0000-0000-00001C010000}"/>
    <cellStyle name="Normal 3 2 2 6 2" xfId="341" xr:uid="{00000000-0005-0000-0000-00001D010000}"/>
    <cellStyle name="Normal 3 2 2 6 3" xfId="493" xr:uid="{00000000-0005-0000-0000-00001E010000}"/>
    <cellStyle name="Normal 3 2 2 6 4" xfId="591" xr:uid="{00000000-0005-0000-0000-00001F010000}"/>
    <cellStyle name="Normal 3 2 2 6 5" xfId="801" xr:uid="{00000000-0005-0000-0000-000020010000}"/>
    <cellStyle name="Normal 3 2 2 6 6" xfId="986" xr:uid="{00000000-0005-0000-0000-000021010000}"/>
    <cellStyle name="Normal 3 2 2 7" xfId="36" xr:uid="{00000000-0005-0000-0000-000022010000}"/>
    <cellStyle name="Normal 3 2 2 7 2" xfId="254" xr:uid="{00000000-0005-0000-0000-000023010000}"/>
    <cellStyle name="Normal 3 2 2 7 3" xfId="406" xr:uid="{00000000-0005-0000-0000-000024010000}"/>
    <cellStyle name="Normal 3 2 2 7 4" xfId="617" xr:uid="{00000000-0005-0000-0000-000025010000}"/>
    <cellStyle name="Normal 3 2 2 7 5" xfId="714" xr:uid="{00000000-0005-0000-0000-000026010000}"/>
    <cellStyle name="Normal 3 2 2 7 6" xfId="899" xr:uid="{00000000-0005-0000-0000-000027010000}"/>
    <cellStyle name="Normal 3 2 2 8" xfId="151" xr:uid="{00000000-0005-0000-0000-000028010000}"/>
    <cellStyle name="Normal 3 2 2 8 2" xfId="243" xr:uid="{00000000-0005-0000-0000-000029010000}"/>
    <cellStyle name="Normal 3 2 2 8 3" xfId="395" xr:uid="{00000000-0005-0000-0000-00002A010000}"/>
    <cellStyle name="Normal 3 2 2 8 4" xfId="606" xr:uid="{00000000-0005-0000-0000-00002B010000}"/>
    <cellStyle name="Normal 3 2 2 8 5" xfId="703" xr:uid="{00000000-0005-0000-0000-00002C010000}"/>
    <cellStyle name="Normal 3 2 2 8 6" xfId="888" xr:uid="{00000000-0005-0000-0000-00002D010000}"/>
    <cellStyle name="Normal 3 2 2 9" xfId="205" xr:uid="{00000000-0005-0000-0000-00002E010000}"/>
    <cellStyle name="Normal 3 2 3" xfId="50" xr:uid="{00000000-0005-0000-0000-00002F010000}"/>
    <cellStyle name="Normal 3 2 3 2" xfId="93" xr:uid="{00000000-0005-0000-0000-000030010000}"/>
    <cellStyle name="Normal 3 2 3 2 2" xfId="306" xr:uid="{00000000-0005-0000-0000-000031010000}"/>
    <cellStyle name="Normal 3 2 3 2 2 2" xfId="951" xr:uid="{00000000-0005-0000-0000-000032010000}"/>
    <cellStyle name="Normal 3 2 3 2 3" xfId="458" xr:uid="{00000000-0005-0000-0000-000033010000}"/>
    <cellStyle name="Normal 3 2 3 2 4" xfId="556" xr:uid="{00000000-0005-0000-0000-000034010000}"/>
    <cellStyle name="Normal 3 2 3 2 5" xfId="766" xr:uid="{00000000-0005-0000-0000-000035010000}"/>
    <cellStyle name="Normal 3 2 3 2 6" xfId="853" xr:uid="{00000000-0005-0000-0000-000036010000}"/>
    <cellStyle name="Normal 3 2 3 3" xfId="72" xr:uid="{00000000-0005-0000-0000-000037010000}"/>
    <cellStyle name="Normal 3 2 3 3 2" xfId="286" xr:uid="{00000000-0005-0000-0000-000038010000}"/>
    <cellStyle name="Normal 3 2 3 3 2 2" xfId="931" xr:uid="{00000000-0005-0000-0000-000039010000}"/>
    <cellStyle name="Normal 3 2 3 3 3" xfId="438" xr:uid="{00000000-0005-0000-0000-00003A010000}"/>
    <cellStyle name="Normal 3 2 3 3 4" xfId="536" xr:uid="{00000000-0005-0000-0000-00003B010000}"/>
    <cellStyle name="Normal 3 2 3 3 5" xfId="746" xr:uid="{00000000-0005-0000-0000-00003C010000}"/>
    <cellStyle name="Normal 3 2 3 3 6" xfId="833" xr:uid="{00000000-0005-0000-0000-00003D010000}"/>
    <cellStyle name="Normal 3 2 3 4" xfId="118" xr:uid="{00000000-0005-0000-0000-00003E010000}"/>
    <cellStyle name="Normal 3 2 3 5" xfId="152" xr:uid="{00000000-0005-0000-0000-00003F010000}"/>
    <cellStyle name="Normal 3 2 3 5 2" xfId="266" xr:uid="{00000000-0005-0000-0000-000040010000}"/>
    <cellStyle name="Normal 3 2 3 5 3" xfId="418" xr:uid="{00000000-0005-0000-0000-000041010000}"/>
    <cellStyle name="Normal 3 2 3 5 4" xfId="623" xr:uid="{00000000-0005-0000-0000-000042010000}"/>
    <cellStyle name="Normal 3 2 3 5 5" xfId="726" xr:uid="{00000000-0005-0000-0000-000043010000}"/>
    <cellStyle name="Normal 3 2 3 5 6" xfId="911" xr:uid="{00000000-0005-0000-0000-000044010000}"/>
    <cellStyle name="Normal 3 2 3 6" xfId="516" xr:uid="{00000000-0005-0000-0000-000045010000}"/>
    <cellStyle name="Normal 3 2 3 7" xfId="813" xr:uid="{00000000-0005-0000-0000-000046010000}"/>
    <cellStyle name="Normal 3 2 4" xfId="60" xr:uid="{00000000-0005-0000-0000-000047010000}"/>
    <cellStyle name="Normal 3 2 4 2" xfId="153" xr:uid="{00000000-0005-0000-0000-000048010000}"/>
    <cellStyle name="Normal 3 2 4 3" xfId="210" xr:uid="{00000000-0005-0000-0000-000049010000}"/>
    <cellStyle name="Normal 3 2 4 4" xfId="362" xr:uid="{00000000-0005-0000-0000-00004A010000}"/>
    <cellStyle name="Normal 3 2 4 5" xfId="597" xr:uid="{00000000-0005-0000-0000-00004B010000}"/>
    <cellStyle name="Normal 3 2 4 6" xfId="670" xr:uid="{00000000-0005-0000-0000-00004C010000}"/>
    <cellStyle name="Normal 3 2 5" xfId="88" xr:uid="{00000000-0005-0000-0000-00004D010000}"/>
    <cellStyle name="Normal 3 2 5 2" xfId="154" xr:uid="{00000000-0005-0000-0000-00004E010000}"/>
    <cellStyle name="Normal 3 2 5 2 2" xfId="301" xr:uid="{00000000-0005-0000-0000-00004F010000}"/>
    <cellStyle name="Normal 3 2 5 2 3" xfId="453" xr:uid="{00000000-0005-0000-0000-000050010000}"/>
    <cellStyle name="Normal 3 2 5 2 4" xfId="639" xr:uid="{00000000-0005-0000-0000-000051010000}"/>
    <cellStyle name="Normal 3 2 5 2 5" xfId="761" xr:uid="{00000000-0005-0000-0000-000052010000}"/>
    <cellStyle name="Normal 3 2 5 2 6" xfId="946" xr:uid="{00000000-0005-0000-0000-000053010000}"/>
    <cellStyle name="Normal 3 2 5 3" xfId="224" xr:uid="{00000000-0005-0000-0000-000054010000}"/>
    <cellStyle name="Normal 3 2 5 4" xfId="376" xr:uid="{00000000-0005-0000-0000-000055010000}"/>
    <cellStyle name="Normal 3 2 5 5" xfId="551" xr:uid="{00000000-0005-0000-0000-000056010000}"/>
    <cellStyle name="Normal 3 2 5 6" xfId="684" xr:uid="{00000000-0005-0000-0000-000057010000}"/>
    <cellStyle name="Normal 3 2 5 7" xfId="848" xr:uid="{00000000-0005-0000-0000-000058010000}"/>
    <cellStyle name="Normal 3 2 6" xfId="67" xr:uid="{00000000-0005-0000-0000-000059010000}"/>
    <cellStyle name="Normal 3 2 6 2" xfId="281" xr:uid="{00000000-0005-0000-0000-00005A010000}"/>
    <cellStyle name="Normal 3 2 6 2 2" xfId="926" xr:uid="{00000000-0005-0000-0000-00005B010000}"/>
    <cellStyle name="Normal 3 2 6 3" xfId="433" xr:uid="{00000000-0005-0000-0000-00005C010000}"/>
    <cellStyle name="Normal 3 2 6 4" xfId="531" xr:uid="{00000000-0005-0000-0000-00005D010000}"/>
    <cellStyle name="Normal 3 2 6 5" xfId="741" xr:uid="{00000000-0005-0000-0000-00005E010000}"/>
    <cellStyle name="Normal 3 2 6 6" xfId="828" xr:uid="{00000000-0005-0000-0000-00005F010000}"/>
    <cellStyle name="Normal 3 2 7" xfId="108" xr:uid="{00000000-0005-0000-0000-000060010000}"/>
    <cellStyle name="Normal 3 2 7 2" xfId="321" xr:uid="{00000000-0005-0000-0000-000061010000}"/>
    <cellStyle name="Normal 3 2 7 2 2" xfId="966" xr:uid="{00000000-0005-0000-0000-000062010000}"/>
    <cellStyle name="Normal 3 2 7 3" xfId="473" xr:uid="{00000000-0005-0000-0000-000063010000}"/>
    <cellStyle name="Normal 3 2 7 4" xfId="571" xr:uid="{00000000-0005-0000-0000-000064010000}"/>
    <cellStyle name="Normal 3 2 7 5" xfId="781" xr:uid="{00000000-0005-0000-0000-000065010000}"/>
    <cellStyle name="Normal 3 2 7 6" xfId="868" xr:uid="{00000000-0005-0000-0000-000066010000}"/>
    <cellStyle name="Normal 3 2 8" xfId="44" xr:uid="{00000000-0005-0000-0000-000067010000}"/>
    <cellStyle name="Normal 3 2 8 2" xfId="261" xr:uid="{00000000-0005-0000-0000-000068010000}"/>
    <cellStyle name="Normal 3 2 8 3" xfId="413" xr:uid="{00000000-0005-0000-0000-000069010000}"/>
    <cellStyle name="Normal 3 2 8 4" xfId="511" xr:uid="{00000000-0005-0000-0000-00006A010000}"/>
    <cellStyle name="Normal 3 2 8 5" xfId="721" xr:uid="{00000000-0005-0000-0000-00006B010000}"/>
    <cellStyle name="Normal 3 2 8 6" xfId="906" xr:uid="{00000000-0005-0000-0000-00006C010000}"/>
    <cellStyle name="Normal 3 2 9" xfId="125" xr:uid="{00000000-0005-0000-0000-00006D010000}"/>
    <cellStyle name="Normal 3 2 9 2" xfId="336" xr:uid="{00000000-0005-0000-0000-00006E010000}"/>
    <cellStyle name="Normal 3 2 9 3" xfId="488" xr:uid="{00000000-0005-0000-0000-00006F010000}"/>
    <cellStyle name="Normal 3 2 9 4" xfId="586" xr:uid="{00000000-0005-0000-0000-000070010000}"/>
    <cellStyle name="Normal 3 2 9 5" xfId="796" xr:uid="{00000000-0005-0000-0000-000071010000}"/>
    <cellStyle name="Normal 3 2 9 6" xfId="981" xr:uid="{00000000-0005-0000-0000-000072010000}"/>
    <cellStyle name="Normal 3 3" xfId="19" xr:uid="{00000000-0005-0000-0000-000073010000}"/>
    <cellStyle name="Normal 3 3 10" xfId="349" xr:uid="{00000000-0005-0000-0000-000074010000}"/>
    <cellStyle name="Normal 3 3 11" xfId="501" xr:uid="{00000000-0005-0000-0000-000075010000}"/>
    <cellStyle name="Normal 3 3 12" xfId="657" xr:uid="{00000000-0005-0000-0000-000076010000}"/>
    <cellStyle name="Normal 3 3 13" xfId="815" xr:uid="{00000000-0005-0000-0000-000077010000}"/>
    <cellStyle name="Normal 3 3 2" xfId="95" xr:uid="{00000000-0005-0000-0000-000078010000}"/>
    <cellStyle name="Normal 3 3 2 2" xfId="155" xr:uid="{00000000-0005-0000-0000-000079010000}"/>
    <cellStyle name="Normal 3 3 2 2 2" xfId="308" xr:uid="{00000000-0005-0000-0000-00007A010000}"/>
    <cellStyle name="Normal 3 3 2 2 3" xfId="460" xr:uid="{00000000-0005-0000-0000-00007B010000}"/>
    <cellStyle name="Normal 3 3 2 2 4" xfId="642" xr:uid="{00000000-0005-0000-0000-00007C010000}"/>
    <cellStyle name="Normal 3 3 2 2 5" xfId="768" xr:uid="{00000000-0005-0000-0000-00007D010000}"/>
    <cellStyle name="Normal 3 3 2 2 6" xfId="953" xr:uid="{00000000-0005-0000-0000-00007E010000}"/>
    <cellStyle name="Normal 3 3 2 3" xfId="196" xr:uid="{00000000-0005-0000-0000-00007F010000}"/>
    <cellStyle name="Normal 3 3 2 4" xfId="350" xr:uid="{00000000-0005-0000-0000-000080010000}"/>
    <cellStyle name="Normal 3 3 2 5" xfId="558" xr:uid="{00000000-0005-0000-0000-000081010000}"/>
    <cellStyle name="Normal 3 3 2 6" xfId="658" xr:uid="{00000000-0005-0000-0000-000082010000}"/>
    <cellStyle name="Normal 3 3 2 7" xfId="855" xr:uid="{00000000-0005-0000-0000-000083010000}"/>
    <cellStyle name="Normal 3 3 3" xfId="74" xr:uid="{00000000-0005-0000-0000-000084010000}"/>
    <cellStyle name="Normal 3 3 3 2" xfId="156" xr:uid="{00000000-0005-0000-0000-000085010000}"/>
    <cellStyle name="Normal 3 3 3 2 2" xfId="288" xr:uid="{00000000-0005-0000-0000-000086010000}"/>
    <cellStyle name="Normal 3 3 3 2 3" xfId="440" xr:uid="{00000000-0005-0000-0000-000087010000}"/>
    <cellStyle name="Normal 3 3 3 2 4" xfId="631" xr:uid="{00000000-0005-0000-0000-000088010000}"/>
    <cellStyle name="Normal 3 3 3 2 5" xfId="748" xr:uid="{00000000-0005-0000-0000-000089010000}"/>
    <cellStyle name="Normal 3 3 3 2 6" xfId="933" xr:uid="{00000000-0005-0000-0000-00008A010000}"/>
    <cellStyle name="Normal 3 3 3 3" xfId="212" xr:uid="{00000000-0005-0000-0000-00008B010000}"/>
    <cellStyle name="Normal 3 3 3 4" xfId="364" xr:uid="{00000000-0005-0000-0000-00008C010000}"/>
    <cellStyle name="Normal 3 3 3 5" xfId="538" xr:uid="{00000000-0005-0000-0000-00008D010000}"/>
    <cellStyle name="Normal 3 3 3 6" xfId="672" xr:uid="{00000000-0005-0000-0000-00008E010000}"/>
    <cellStyle name="Normal 3 3 3 7" xfId="835" xr:uid="{00000000-0005-0000-0000-00008F010000}"/>
    <cellStyle name="Normal 3 3 4" xfId="110" xr:uid="{00000000-0005-0000-0000-000090010000}"/>
    <cellStyle name="Normal 3 3 4 2" xfId="157" xr:uid="{00000000-0005-0000-0000-000091010000}"/>
    <cellStyle name="Normal 3 3 4 2 2" xfId="323" xr:uid="{00000000-0005-0000-0000-000092010000}"/>
    <cellStyle name="Normal 3 3 4 2 3" xfId="475" xr:uid="{00000000-0005-0000-0000-000093010000}"/>
    <cellStyle name="Normal 3 3 4 2 4" xfId="650" xr:uid="{00000000-0005-0000-0000-000094010000}"/>
    <cellStyle name="Normal 3 3 4 2 5" xfId="783" xr:uid="{00000000-0005-0000-0000-000095010000}"/>
    <cellStyle name="Normal 3 3 4 2 6" xfId="968" xr:uid="{00000000-0005-0000-0000-000096010000}"/>
    <cellStyle name="Normal 3 3 4 3" xfId="226" xr:uid="{00000000-0005-0000-0000-000097010000}"/>
    <cellStyle name="Normal 3 3 4 4" xfId="378" xr:uid="{00000000-0005-0000-0000-000098010000}"/>
    <cellStyle name="Normal 3 3 4 5" xfId="573" xr:uid="{00000000-0005-0000-0000-000099010000}"/>
    <cellStyle name="Normal 3 3 4 6" xfId="686" xr:uid="{00000000-0005-0000-0000-00009A010000}"/>
    <cellStyle name="Normal 3 3 4 7" xfId="870" xr:uid="{00000000-0005-0000-0000-00009B010000}"/>
    <cellStyle name="Normal 3 3 5" xfId="52" xr:uid="{00000000-0005-0000-0000-00009C010000}"/>
    <cellStyle name="Normal 3 3 5 2" xfId="268" xr:uid="{00000000-0005-0000-0000-00009D010000}"/>
    <cellStyle name="Normal 3 3 5 3" xfId="420" xr:uid="{00000000-0005-0000-0000-00009E010000}"/>
    <cellStyle name="Normal 3 3 5 4" xfId="518" xr:uid="{00000000-0005-0000-0000-00009F010000}"/>
    <cellStyle name="Normal 3 3 5 5" xfId="728" xr:uid="{00000000-0005-0000-0000-0000A0010000}"/>
    <cellStyle name="Normal 3 3 5 6" xfId="913" xr:uid="{00000000-0005-0000-0000-0000A1010000}"/>
    <cellStyle name="Normal 3 3 6" xfId="127" xr:uid="{00000000-0005-0000-0000-0000A2010000}"/>
    <cellStyle name="Normal 3 3 6 2" xfId="338" xr:uid="{00000000-0005-0000-0000-0000A3010000}"/>
    <cellStyle name="Normal 3 3 6 3" xfId="490" xr:uid="{00000000-0005-0000-0000-0000A4010000}"/>
    <cellStyle name="Normal 3 3 6 4" xfId="588" xr:uid="{00000000-0005-0000-0000-0000A5010000}"/>
    <cellStyle name="Normal 3 3 6 5" xfId="798" xr:uid="{00000000-0005-0000-0000-0000A6010000}"/>
    <cellStyle name="Normal 3 3 6 6" xfId="983" xr:uid="{00000000-0005-0000-0000-0000A7010000}"/>
    <cellStyle name="Normal 3 3 7" xfId="33" xr:uid="{00000000-0005-0000-0000-0000A8010000}"/>
    <cellStyle name="Normal 3 3 7 2" xfId="251" xr:uid="{00000000-0005-0000-0000-0000A9010000}"/>
    <cellStyle name="Normal 3 3 7 3" xfId="403" xr:uid="{00000000-0005-0000-0000-0000AA010000}"/>
    <cellStyle name="Normal 3 3 7 4" xfId="614" xr:uid="{00000000-0005-0000-0000-0000AB010000}"/>
    <cellStyle name="Normal 3 3 7 5" xfId="711" xr:uid="{00000000-0005-0000-0000-0000AC010000}"/>
    <cellStyle name="Normal 3 3 7 6" xfId="896" xr:uid="{00000000-0005-0000-0000-0000AD010000}"/>
    <cellStyle name="Normal 3 3 8" xfId="158" xr:uid="{00000000-0005-0000-0000-0000AE010000}"/>
    <cellStyle name="Normal 3 3 8 2" xfId="240" xr:uid="{00000000-0005-0000-0000-0000AF010000}"/>
    <cellStyle name="Normal 3 3 8 3" xfId="392" xr:uid="{00000000-0005-0000-0000-0000B0010000}"/>
    <cellStyle name="Normal 3 3 8 4" xfId="603" xr:uid="{00000000-0005-0000-0000-0000B1010000}"/>
    <cellStyle name="Normal 3 3 8 5" xfId="700" xr:uid="{00000000-0005-0000-0000-0000B2010000}"/>
    <cellStyle name="Normal 3 3 8 6" xfId="885" xr:uid="{00000000-0005-0000-0000-0000B3010000}"/>
    <cellStyle name="Normal 3 3 9" xfId="195" xr:uid="{00000000-0005-0000-0000-0000B4010000}"/>
    <cellStyle name="Normal 3 4" xfId="46" xr:uid="{00000000-0005-0000-0000-0000B5010000}"/>
    <cellStyle name="Normal 3 4 2" xfId="25" xr:uid="{00000000-0005-0000-0000-0000B6010000}"/>
    <cellStyle name="Normal 3 4 2 10" xfId="850" xr:uid="{00000000-0005-0000-0000-0000B7010000}"/>
    <cellStyle name="Normal 3 4 2 2" xfId="90" xr:uid="{00000000-0005-0000-0000-0000B8010000}"/>
    <cellStyle name="Normal 3 4 2 2 2" xfId="303" xr:uid="{00000000-0005-0000-0000-0000B9010000}"/>
    <cellStyle name="Normal 3 4 2 2 3" xfId="455" xr:uid="{00000000-0005-0000-0000-0000BA010000}"/>
    <cellStyle name="Normal 3 4 2 2 4" xfId="553" xr:uid="{00000000-0005-0000-0000-0000BB010000}"/>
    <cellStyle name="Normal 3 4 2 2 5" xfId="763" xr:uid="{00000000-0005-0000-0000-0000BC010000}"/>
    <cellStyle name="Normal 3 4 2 2 6" xfId="948" xr:uid="{00000000-0005-0000-0000-0000BD010000}"/>
    <cellStyle name="Normal 3 4 2 3" xfId="132" xr:uid="{00000000-0005-0000-0000-0000BE010000}"/>
    <cellStyle name="Normal 3 4 2 3 2" xfId="343" xr:uid="{00000000-0005-0000-0000-0000BF010000}"/>
    <cellStyle name="Normal 3 4 2 3 3" xfId="495" xr:uid="{00000000-0005-0000-0000-0000C0010000}"/>
    <cellStyle name="Normal 3 4 2 3 4" xfId="593" xr:uid="{00000000-0005-0000-0000-0000C1010000}"/>
    <cellStyle name="Normal 3 4 2 3 5" xfId="803" xr:uid="{00000000-0005-0000-0000-0000C2010000}"/>
    <cellStyle name="Normal 3 4 2 3 6" xfId="988" xr:uid="{00000000-0005-0000-0000-0000C3010000}"/>
    <cellStyle name="Normal 3 4 2 4" xfId="38" xr:uid="{00000000-0005-0000-0000-0000C4010000}"/>
    <cellStyle name="Normal 3 4 2 4 2" xfId="256" xr:uid="{00000000-0005-0000-0000-0000C5010000}"/>
    <cellStyle name="Normal 3 4 2 4 3" xfId="408" xr:uid="{00000000-0005-0000-0000-0000C6010000}"/>
    <cellStyle name="Normal 3 4 2 4 4" xfId="619" xr:uid="{00000000-0005-0000-0000-0000C7010000}"/>
    <cellStyle name="Normal 3 4 2 4 5" xfId="716" xr:uid="{00000000-0005-0000-0000-0000C8010000}"/>
    <cellStyle name="Normal 3 4 2 4 6" xfId="901" xr:uid="{00000000-0005-0000-0000-0000C9010000}"/>
    <cellStyle name="Normal 3 4 2 5" xfId="159" xr:uid="{00000000-0005-0000-0000-0000CA010000}"/>
    <cellStyle name="Normal 3 4 2 5 2" xfId="245" xr:uid="{00000000-0005-0000-0000-0000CB010000}"/>
    <cellStyle name="Normal 3 4 2 5 3" xfId="397" xr:uid="{00000000-0005-0000-0000-0000CC010000}"/>
    <cellStyle name="Normal 3 4 2 5 4" xfId="608" xr:uid="{00000000-0005-0000-0000-0000CD010000}"/>
    <cellStyle name="Normal 3 4 2 5 5" xfId="705" xr:uid="{00000000-0005-0000-0000-0000CE010000}"/>
    <cellStyle name="Normal 3 4 2 5 6" xfId="890" xr:uid="{00000000-0005-0000-0000-0000CF010000}"/>
    <cellStyle name="Normal 3 4 2 6" xfId="217" xr:uid="{00000000-0005-0000-0000-0000D0010000}"/>
    <cellStyle name="Normal 3 4 2 7" xfId="369" xr:uid="{00000000-0005-0000-0000-0000D1010000}"/>
    <cellStyle name="Normal 3 4 2 8" xfId="506" xr:uid="{00000000-0005-0000-0000-0000D2010000}"/>
    <cellStyle name="Normal 3 4 2 9" xfId="677" xr:uid="{00000000-0005-0000-0000-0000D3010000}"/>
    <cellStyle name="Normal 3 4 3" xfId="69" xr:uid="{00000000-0005-0000-0000-0000D4010000}"/>
    <cellStyle name="Normal 3 4 3 2" xfId="160" xr:uid="{00000000-0005-0000-0000-0000D5010000}"/>
    <cellStyle name="Normal 3 4 3 2 2" xfId="283" xr:uid="{00000000-0005-0000-0000-0000D6010000}"/>
    <cellStyle name="Normal 3 4 3 2 3" xfId="435" xr:uid="{00000000-0005-0000-0000-0000D7010000}"/>
    <cellStyle name="Normal 3 4 3 2 4" xfId="630" xr:uid="{00000000-0005-0000-0000-0000D8010000}"/>
    <cellStyle name="Normal 3 4 3 2 5" xfId="743" xr:uid="{00000000-0005-0000-0000-0000D9010000}"/>
    <cellStyle name="Normal 3 4 3 2 6" xfId="928" xr:uid="{00000000-0005-0000-0000-0000DA010000}"/>
    <cellStyle name="Normal 3 4 3 3" xfId="231" xr:uid="{00000000-0005-0000-0000-0000DB010000}"/>
    <cellStyle name="Normal 3 4 3 4" xfId="383" xr:uid="{00000000-0005-0000-0000-0000DC010000}"/>
    <cellStyle name="Normal 3 4 3 5" xfId="533" xr:uid="{00000000-0005-0000-0000-0000DD010000}"/>
    <cellStyle name="Normal 3 4 3 6" xfId="691" xr:uid="{00000000-0005-0000-0000-0000DE010000}"/>
    <cellStyle name="Normal 3 4 3 7" xfId="830" xr:uid="{00000000-0005-0000-0000-0000DF010000}"/>
    <cellStyle name="Normal 3 4 4" xfId="115" xr:uid="{00000000-0005-0000-0000-0000E0010000}"/>
    <cellStyle name="Normal 3 4 4 2" xfId="328" xr:uid="{00000000-0005-0000-0000-0000E1010000}"/>
    <cellStyle name="Normal 3 4 4 2 2" xfId="973" xr:uid="{00000000-0005-0000-0000-0000E2010000}"/>
    <cellStyle name="Normal 3 4 4 3" xfId="480" xr:uid="{00000000-0005-0000-0000-0000E3010000}"/>
    <cellStyle name="Normal 3 4 4 4" xfId="578" xr:uid="{00000000-0005-0000-0000-0000E4010000}"/>
    <cellStyle name="Normal 3 4 4 5" xfId="788" xr:uid="{00000000-0005-0000-0000-0000E5010000}"/>
    <cellStyle name="Normal 3 4 4 6" xfId="875" xr:uid="{00000000-0005-0000-0000-0000E6010000}"/>
    <cellStyle name="Normal 3 4 5" xfId="161" xr:uid="{00000000-0005-0000-0000-0000E7010000}"/>
    <cellStyle name="Normal 3 4 5 2" xfId="263" xr:uid="{00000000-0005-0000-0000-0000E8010000}"/>
    <cellStyle name="Normal 3 4 5 3" xfId="415" xr:uid="{00000000-0005-0000-0000-0000E9010000}"/>
    <cellStyle name="Normal 3 4 5 4" xfId="620" xr:uid="{00000000-0005-0000-0000-0000EA010000}"/>
    <cellStyle name="Normal 3 4 5 5" xfId="723" xr:uid="{00000000-0005-0000-0000-0000EB010000}"/>
    <cellStyle name="Normal 3 4 5 6" xfId="908" xr:uid="{00000000-0005-0000-0000-0000EC010000}"/>
    <cellStyle name="Normal 3 4 6" xfId="197" xr:uid="{00000000-0005-0000-0000-0000ED010000}"/>
    <cellStyle name="Normal 3 4 7" xfId="513" xr:uid="{00000000-0005-0000-0000-0000EE010000}"/>
    <cellStyle name="Normal 3 4 8" xfId="810" xr:uid="{00000000-0005-0000-0000-0000EF010000}"/>
    <cellStyle name="Normal 3 5" xfId="57" xr:uid="{00000000-0005-0000-0000-0000F0010000}"/>
    <cellStyle name="Normal 3 5 2" xfId="100" xr:uid="{00000000-0005-0000-0000-0000F1010000}"/>
    <cellStyle name="Normal 3 5 2 2" xfId="313" xr:uid="{00000000-0005-0000-0000-0000F2010000}"/>
    <cellStyle name="Normal 3 5 2 2 2" xfId="958" xr:uid="{00000000-0005-0000-0000-0000F3010000}"/>
    <cellStyle name="Normal 3 5 2 3" xfId="465" xr:uid="{00000000-0005-0000-0000-0000F4010000}"/>
    <cellStyle name="Normal 3 5 2 4" xfId="563" xr:uid="{00000000-0005-0000-0000-0000F5010000}"/>
    <cellStyle name="Normal 3 5 2 5" xfId="773" xr:uid="{00000000-0005-0000-0000-0000F6010000}"/>
    <cellStyle name="Normal 3 5 2 6" xfId="860" xr:uid="{00000000-0005-0000-0000-0000F7010000}"/>
    <cellStyle name="Normal 3 5 3" xfId="79" xr:uid="{00000000-0005-0000-0000-0000F8010000}"/>
    <cellStyle name="Normal 3 5 3 2" xfId="293" xr:uid="{00000000-0005-0000-0000-0000F9010000}"/>
    <cellStyle name="Normal 3 5 3 2 2" xfId="938" xr:uid="{00000000-0005-0000-0000-0000FA010000}"/>
    <cellStyle name="Normal 3 5 3 3" xfId="445" xr:uid="{00000000-0005-0000-0000-0000FB010000}"/>
    <cellStyle name="Normal 3 5 3 4" xfId="543" xr:uid="{00000000-0005-0000-0000-0000FC010000}"/>
    <cellStyle name="Normal 3 5 3 5" xfId="753" xr:uid="{00000000-0005-0000-0000-0000FD010000}"/>
    <cellStyle name="Normal 3 5 3 6" xfId="840" xr:uid="{00000000-0005-0000-0000-0000FE010000}"/>
    <cellStyle name="Normal 3 5 4" xfId="162" xr:uid="{00000000-0005-0000-0000-0000FF010000}"/>
    <cellStyle name="Normal 3 5 4 2" xfId="273" xr:uid="{00000000-0005-0000-0000-000000020000}"/>
    <cellStyle name="Normal 3 5 4 3" xfId="425" xr:uid="{00000000-0005-0000-0000-000001020000}"/>
    <cellStyle name="Normal 3 5 4 4" xfId="625" xr:uid="{00000000-0005-0000-0000-000002020000}"/>
    <cellStyle name="Normal 3 5 4 5" xfId="733" xr:uid="{00000000-0005-0000-0000-000003020000}"/>
    <cellStyle name="Normal 3 5 4 6" xfId="918" xr:uid="{00000000-0005-0000-0000-000004020000}"/>
    <cellStyle name="Normal 3 5 5" xfId="200" xr:uid="{00000000-0005-0000-0000-000005020000}"/>
    <cellStyle name="Normal 3 5 6" xfId="353" xr:uid="{00000000-0005-0000-0000-000006020000}"/>
    <cellStyle name="Normal 3 5 7" xfId="523" xr:uid="{00000000-0005-0000-0000-000007020000}"/>
    <cellStyle name="Normal 3 5 8" xfId="661" xr:uid="{00000000-0005-0000-0000-000008020000}"/>
    <cellStyle name="Normal 3 5 9" xfId="820" xr:uid="{00000000-0005-0000-0000-000009020000}"/>
    <cellStyle name="Normal 3 6" xfId="83" xr:uid="{00000000-0005-0000-0000-00000A020000}"/>
    <cellStyle name="Normal 3 6 2" xfId="163" xr:uid="{00000000-0005-0000-0000-00000B020000}"/>
    <cellStyle name="Normal 3 6 2 2" xfId="297" xr:uid="{00000000-0005-0000-0000-00000C020000}"/>
    <cellStyle name="Normal 3 6 2 3" xfId="449" xr:uid="{00000000-0005-0000-0000-00000D020000}"/>
    <cellStyle name="Normal 3 6 2 4" xfId="636" xr:uid="{00000000-0005-0000-0000-00000E020000}"/>
    <cellStyle name="Normal 3 6 2 5" xfId="757" xr:uid="{00000000-0005-0000-0000-00000F020000}"/>
    <cellStyle name="Normal 3 6 2 6" xfId="942" xr:uid="{00000000-0005-0000-0000-000010020000}"/>
    <cellStyle name="Normal 3 6 3" xfId="202" xr:uid="{00000000-0005-0000-0000-000011020000}"/>
    <cellStyle name="Normal 3 6 4" xfId="355" xr:uid="{00000000-0005-0000-0000-000012020000}"/>
    <cellStyle name="Normal 3 6 5" xfId="547" xr:uid="{00000000-0005-0000-0000-000013020000}"/>
    <cellStyle name="Normal 3 6 6" xfId="663" xr:uid="{00000000-0005-0000-0000-000014020000}"/>
    <cellStyle name="Normal 3 6 7" xfId="844" xr:uid="{00000000-0005-0000-0000-000015020000}"/>
    <cellStyle name="Normal 3 7" xfId="62" xr:uid="{00000000-0005-0000-0000-000016020000}"/>
    <cellStyle name="Normal 3 7 2" xfId="164" xr:uid="{00000000-0005-0000-0000-000017020000}"/>
    <cellStyle name="Normal 3 7 2 2" xfId="277" xr:uid="{00000000-0005-0000-0000-000018020000}"/>
    <cellStyle name="Normal 3 7 2 3" xfId="429" xr:uid="{00000000-0005-0000-0000-000019020000}"/>
    <cellStyle name="Normal 3 7 2 4" xfId="629" xr:uid="{00000000-0005-0000-0000-00001A020000}"/>
    <cellStyle name="Normal 3 7 2 5" xfId="737" xr:uid="{00000000-0005-0000-0000-00001B020000}"/>
    <cellStyle name="Normal 3 7 2 6" xfId="922" xr:uid="{00000000-0005-0000-0000-00001C020000}"/>
    <cellStyle name="Normal 3 7 3" xfId="207" xr:uid="{00000000-0005-0000-0000-00001D020000}"/>
    <cellStyle name="Normal 3 7 4" xfId="359" xr:uid="{00000000-0005-0000-0000-00001E020000}"/>
    <cellStyle name="Normal 3 7 5" xfId="527" xr:uid="{00000000-0005-0000-0000-00001F020000}"/>
    <cellStyle name="Normal 3 7 6" xfId="667" xr:uid="{00000000-0005-0000-0000-000020020000}"/>
    <cellStyle name="Normal 3 7 7" xfId="824" xr:uid="{00000000-0005-0000-0000-000021020000}"/>
    <cellStyle name="Normal 3 8" xfId="105" xr:uid="{00000000-0005-0000-0000-000022020000}"/>
    <cellStyle name="Normal 3 8 2" xfId="165" xr:uid="{00000000-0005-0000-0000-000023020000}"/>
    <cellStyle name="Normal 3 8 2 2" xfId="318" xr:uid="{00000000-0005-0000-0000-000024020000}"/>
    <cellStyle name="Normal 3 8 2 3" xfId="470" xr:uid="{00000000-0005-0000-0000-000025020000}"/>
    <cellStyle name="Normal 3 8 2 4" xfId="649" xr:uid="{00000000-0005-0000-0000-000026020000}"/>
    <cellStyle name="Normal 3 8 2 5" xfId="778" xr:uid="{00000000-0005-0000-0000-000027020000}"/>
    <cellStyle name="Normal 3 8 2 6" xfId="963" xr:uid="{00000000-0005-0000-0000-000028020000}"/>
    <cellStyle name="Normal 3 8 3" xfId="221" xr:uid="{00000000-0005-0000-0000-000029020000}"/>
    <cellStyle name="Normal 3 8 4" xfId="373" xr:uid="{00000000-0005-0000-0000-00002A020000}"/>
    <cellStyle name="Normal 3 8 5" xfId="568" xr:uid="{00000000-0005-0000-0000-00002B020000}"/>
    <cellStyle name="Normal 3 8 6" xfId="681" xr:uid="{00000000-0005-0000-0000-00002C020000}"/>
    <cellStyle name="Normal 3 8 7" xfId="865" xr:uid="{00000000-0005-0000-0000-00002D020000}"/>
    <cellStyle name="Normal 3 9" xfId="39" xr:uid="{00000000-0005-0000-0000-00002E020000}"/>
    <cellStyle name="Normal 3 9 2" xfId="257" xr:uid="{00000000-0005-0000-0000-00002F020000}"/>
    <cellStyle name="Normal 3 9 3" xfId="409" xr:uid="{00000000-0005-0000-0000-000030020000}"/>
    <cellStyle name="Normal 3 9 4" xfId="507" xr:uid="{00000000-0005-0000-0000-000031020000}"/>
    <cellStyle name="Normal 3 9 5" xfId="717" xr:uid="{00000000-0005-0000-0000-000032020000}"/>
    <cellStyle name="Normal 3 9 6" xfId="902" xr:uid="{00000000-0005-0000-0000-000033020000}"/>
    <cellStyle name="Normal 4" xfId="11" xr:uid="{00000000-0005-0000-0000-000034020000}"/>
    <cellStyle name="Normal 4 2" xfId="16" xr:uid="{00000000-0005-0000-0000-000035020000}"/>
    <cellStyle name="Normal 4 2 10" xfId="166" xr:uid="{00000000-0005-0000-0000-000036020000}"/>
    <cellStyle name="Normal 4 2 10 2" xfId="239" xr:uid="{00000000-0005-0000-0000-000037020000}"/>
    <cellStyle name="Normal 4 2 10 3" xfId="391" xr:uid="{00000000-0005-0000-0000-000038020000}"/>
    <cellStyle name="Normal 4 2 10 4" xfId="602" xr:uid="{00000000-0005-0000-0000-000039020000}"/>
    <cellStyle name="Normal 4 2 10 5" xfId="699" xr:uid="{00000000-0005-0000-0000-00003A020000}"/>
    <cellStyle name="Normal 4 2 10 6" xfId="884" xr:uid="{00000000-0005-0000-0000-00003B020000}"/>
    <cellStyle name="Normal 4 2 11" xfId="201" xr:uid="{00000000-0005-0000-0000-00003C020000}"/>
    <cellStyle name="Normal 4 2 12" xfId="354" xr:uid="{00000000-0005-0000-0000-00003D020000}"/>
    <cellStyle name="Normal 4 2 13" xfId="500" xr:uid="{00000000-0005-0000-0000-00003E020000}"/>
    <cellStyle name="Normal 4 2 14" xfId="662" xr:uid="{00000000-0005-0000-0000-00003F020000}"/>
    <cellStyle name="Normal 4 2 15" xfId="809" xr:uid="{00000000-0005-0000-0000-000040020000}"/>
    <cellStyle name="Normal 4 2 2" xfId="23" xr:uid="{00000000-0005-0000-0000-000041020000}"/>
    <cellStyle name="Normal 4 2 2 10" xfId="368" xr:uid="{00000000-0005-0000-0000-000042020000}"/>
    <cellStyle name="Normal 4 2 2 11" xfId="505" xr:uid="{00000000-0005-0000-0000-000043020000}"/>
    <cellStyle name="Normal 4 2 2 12" xfId="676" xr:uid="{00000000-0005-0000-0000-000044020000}"/>
    <cellStyle name="Normal 4 2 2 13" xfId="819" xr:uid="{00000000-0005-0000-0000-000045020000}"/>
    <cellStyle name="Normal 4 2 2 2" xfId="99" xr:uid="{00000000-0005-0000-0000-000046020000}"/>
    <cellStyle name="Normal 4 2 2 2 2" xfId="167" xr:uid="{00000000-0005-0000-0000-000047020000}"/>
    <cellStyle name="Normal 4 2 2 2 2 2" xfId="312" xr:uid="{00000000-0005-0000-0000-000048020000}"/>
    <cellStyle name="Normal 4 2 2 2 2 3" xfId="464" xr:uid="{00000000-0005-0000-0000-000049020000}"/>
    <cellStyle name="Normal 4 2 2 2 2 4" xfId="646" xr:uid="{00000000-0005-0000-0000-00004A020000}"/>
    <cellStyle name="Normal 4 2 2 2 2 5" xfId="772" xr:uid="{00000000-0005-0000-0000-00004B020000}"/>
    <cellStyle name="Normal 4 2 2 2 2 6" xfId="957" xr:uid="{00000000-0005-0000-0000-00004C020000}"/>
    <cellStyle name="Normal 4 2 2 2 3" xfId="230" xr:uid="{00000000-0005-0000-0000-00004D020000}"/>
    <cellStyle name="Normal 4 2 2 2 4" xfId="382" xr:uid="{00000000-0005-0000-0000-00004E020000}"/>
    <cellStyle name="Normal 4 2 2 2 5" xfId="562" xr:uid="{00000000-0005-0000-0000-00004F020000}"/>
    <cellStyle name="Normal 4 2 2 2 6" xfId="690" xr:uid="{00000000-0005-0000-0000-000050020000}"/>
    <cellStyle name="Normal 4 2 2 2 7" xfId="859" xr:uid="{00000000-0005-0000-0000-000051020000}"/>
    <cellStyle name="Normal 4 2 2 3" xfId="78" xr:uid="{00000000-0005-0000-0000-000052020000}"/>
    <cellStyle name="Normal 4 2 2 3 2" xfId="292" xr:uid="{00000000-0005-0000-0000-000053020000}"/>
    <cellStyle name="Normal 4 2 2 3 2 2" xfId="937" xr:uid="{00000000-0005-0000-0000-000054020000}"/>
    <cellStyle name="Normal 4 2 2 3 3" xfId="444" xr:uid="{00000000-0005-0000-0000-000055020000}"/>
    <cellStyle name="Normal 4 2 2 3 4" xfId="542" xr:uid="{00000000-0005-0000-0000-000056020000}"/>
    <cellStyle name="Normal 4 2 2 3 5" xfId="752" xr:uid="{00000000-0005-0000-0000-000057020000}"/>
    <cellStyle name="Normal 4 2 2 3 6" xfId="839" xr:uid="{00000000-0005-0000-0000-000058020000}"/>
    <cellStyle name="Normal 4 2 2 4" xfId="114" xr:uid="{00000000-0005-0000-0000-000059020000}"/>
    <cellStyle name="Normal 4 2 2 4 2" xfId="327" xr:uid="{00000000-0005-0000-0000-00005A020000}"/>
    <cellStyle name="Normal 4 2 2 4 2 2" xfId="972" xr:uid="{00000000-0005-0000-0000-00005B020000}"/>
    <cellStyle name="Normal 4 2 2 4 3" xfId="479" xr:uid="{00000000-0005-0000-0000-00005C020000}"/>
    <cellStyle name="Normal 4 2 2 4 4" xfId="577" xr:uid="{00000000-0005-0000-0000-00005D020000}"/>
    <cellStyle name="Normal 4 2 2 4 5" xfId="787" xr:uid="{00000000-0005-0000-0000-00005E020000}"/>
    <cellStyle name="Normal 4 2 2 4 6" xfId="874" xr:uid="{00000000-0005-0000-0000-00005F020000}"/>
    <cellStyle name="Normal 4 2 2 5" xfId="56" xr:uid="{00000000-0005-0000-0000-000060020000}"/>
    <cellStyle name="Normal 4 2 2 5 2" xfId="272" xr:uid="{00000000-0005-0000-0000-000061020000}"/>
    <cellStyle name="Normal 4 2 2 5 3" xfId="424" xr:uid="{00000000-0005-0000-0000-000062020000}"/>
    <cellStyle name="Normal 4 2 2 5 4" xfId="522" xr:uid="{00000000-0005-0000-0000-000063020000}"/>
    <cellStyle name="Normal 4 2 2 5 5" xfId="732" xr:uid="{00000000-0005-0000-0000-000064020000}"/>
    <cellStyle name="Normal 4 2 2 5 6" xfId="917" xr:uid="{00000000-0005-0000-0000-000065020000}"/>
    <cellStyle name="Normal 4 2 2 6" xfId="131" xr:uid="{00000000-0005-0000-0000-000066020000}"/>
    <cellStyle name="Normal 4 2 2 6 2" xfId="342" xr:uid="{00000000-0005-0000-0000-000067020000}"/>
    <cellStyle name="Normal 4 2 2 6 3" xfId="494" xr:uid="{00000000-0005-0000-0000-000068020000}"/>
    <cellStyle name="Normal 4 2 2 6 4" xfId="592" xr:uid="{00000000-0005-0000-0000-000069020000}"/>
    <cellStyle name="Normal 4 2 2 6 5" xfId="802" xr:uid="{00000000-0005-0000-0000-00006A020000}"/>
    <cellStyle name="Normal 4 2 2 6 6" xfId="987" xr:uid="{00000000-0005-0000-0000-00006B020000}"/>
    <cellStyle name="Normal 4 2 2 7" xfId="37" xr:uid="{00000000-0005-0000-0000-00006C020000}"/>
    <cellStyle name="Normal 4 2 2 7 2" xfId="255" xr:uid="{00000000-0005-0000-0000-00006D020000}"/>
    <cellStyle name="Normal 4 2 2 7 3" xfId="407" xr:uid="{00000000-0005-0000-0000-00006E020000}"/>
    <cellStyle name="Normal 4 2 2 7 4" xfId="618" xr:uid="{00000000-0005-0000-0000-00006F020000}"/>
    <cellStyle name="Normal 4 2 2 7 5" xfId="715" xr:uid="{00000000-0005-0000-0000-000070020000}"/>
    <cellStyle name="Normal 4 2 2 7 6" xfId="900" xr:uid="{00000000-0005-0000-0000-000071020000}"/>
    <cellStyle name="Normal 4 2 2 8" xfId="168" xr:uid="{00000000-0005-0000-0000-000072020000}"/>
    <cellStyle name="Normal 4 2 2 8 2" xfId="244" xr:uid="{00000000-0005-0000-0000-000073020000}"/>
    <cellStyle name="Normal 4 2 2 8 3" xfId="396" xr:uid="{00000000-0005-0000-0000-000074020000}"/>
    <cellStyle name="Normal 4 2 2 8 4" xfId="607" xr:uid="{00000000-0005-0000-0000-000075020000}"/>
    <cellStyle name="Normal 4 2 2 8 5" xfId="704" xr:uid="{00000000-0005-0000-0000-000076020000}"/>
    <cellStyle name="Normal 4 2 2 8 6" xfId="889" xr:uid="{00000000-0005-0000-0000-000077020000}"/>
    <cellStyle name="Normal 4 2 2 9" xfId="216" xr:uid="{00000000-0005-0000-0000-000078020000}"/>
    <cellStyle name="Normal 4 2 3" xfId="51" xr:uid="{00000000-0005-0000-0000-000079020000}"/>
    <cellStyle name="Normal 4 2 3 2" xfId="94" xr:uid="{00000000-0005-0000-0000-00007A020000}"/>
    <cellStyle name="Normal 4 2 3 2 2" xfId="307" xr:uid="{00000000-0005-0000-0000-00007B020000}"/>
    <cellStyle name="Normal 4 2 3 2 2 2" xfId="952" xr:uid="{00000000-0005-0000-0000-00007C020000}"/>
    <cellStyle name="Normal 4 2 3 2 3" xfId="459" xr:uid="{00000000-0005-0000-0000-00007D020000}"/>
    <cellStyle name="Normal 4 2 3 2 4" xfId="557" xr:uid="{00000000-0005-0000-0000-00007E020000}"/>
    <cellStyle name="Normal 4 2 3 2 5" xfId="767" xr:uid="{00000000-0005-0000-0000-00007F020000}"/>
    <cellStyle name="Normal 4 2 3 2 6" xfId="854" xr:uid="{00000000-0005-0000-0000-000080020000}"/>
    <cellStyle name="Normal 4 2 3 3" xfId="73" xr:uid="{00000000-0005-0000-0000-000081020000}"/>
    <cellStyle name="Normal 4 2 3 3 2" xfId="287" xr:uid="{00000000-0005-0000-0000-000082020000}"/>
    <cellStyle name="Normal 4 2 3 3 2 2" xfId="932" xr:uid="{00000000-0005-0000-0000-000083020000}"/>
    <cellStyle name="Normal 4 2 3 3 3" xfId="439" xr:uid="{00000000-0005-0000-0000-000084020000}"/>
    <cellStyle name="Normal 4 2 3 3 4" xfId="537" xr:uid="{00000000-0005-0000-0000-000085020000}"/>
    <cellStyle name="Normal 4 2 3 3 5" xfId="747" xr:uid="{00000000-0005-0000-0000-000086020000}"/>
    <cellStyle name="Normal 4 2 3 3 6" xfId="834" xr:uid="{00000000-0005-0000-0000-000087020000}"/>
    <cellStyle name="Normal 4 2 3 4" xfId="169" xr:uid="{00000000-0005-0000-0000-000088020000}"/>
    <cellStyle name="Normal 4 2 3 4 2" xfId="267" xr:uid="{00000000-0005-0000-0000-000089020000}"/>
    <cellStyle name="Normal 4 2 3 4 3" xfId="419" xr:uid="{00000000-0005-0000-0000-00008A020000}"/>
    <cellStyle name="Normal 4 2 3 4 4" xfId="624" xr:uid="{00000000-0005-0000-0000-00008B020000}"/>
    <cellStyle name="Normal 4 2 3 4 5" xfId="727" xr:uid="{00000000-0005-0000-0000-00008C020000}"/>
    <cellStyle name="Normal 4 2 3 4 6" xfId="912" xr:uid="{00000000-0005-0000-0000-00008D020000}"/>
    <cellStyle name="Normal 4 2 3 5" xfId="211" xr:uid="{00000000-0005-0000-0000-00008E020000}"/>
    <cellStyle name="Normal 4 2 3 6" xfId="363" xr:uid="{00000000-0005-0000-0000-00008F020000}"/>
    <cellStyle name="Normal 4 2 3 7" xfId="517" xr:uid="{00000000-0005-0000-0000-000090020000}"/>
    <cellStyle name="Normal 4 2 3 8" xfId="671" xr:uid="{00000000-0005-0000-0000-000091020000}"/>
    <cellStyle name="Normal 4 2 3 9" xfId="814" xr:uid="{00000000-0005-0000-0000-000092020000}"/>
    <cellStyle name="Normal 4 2 4" xfId="89" xr:uid="{00000000-0005-0000-0000-000093020000}"/>
    <cellStyle name="Normal 4 2 4 2" xfId="170" xr:uid="{00000000-0005-0000-0000-000094020000}"/>
    <cellStyle name="Normal 4 2 4 2 2" xfId="302" xr:uid="{00000000-0005-0000-0000-000095020000}"/>
    <cellStyle name="Normal 4 2 4 2 3" xfId="454" xr:uid="{00000000-0005-0000-0000-000096020000}"/>
    <cellStyle name="Normal 4 2 4 2 4" xfId="640" xr:uid="{00000000-0005-0000-0000-000097020000}"/>
    <cellStyle name="Normal 4 2 4 2 5" xfId="762" xr:uid="{00000000-0005-0000-0000-000098020000}"/>
    <cellStyle name="Normal 4 2 4 2 6" xfId="947" xr:uid="{00000000-0005-0000-0000-000099020000}"/>
    <cellStyle name="Normal 4 2 4 3" xfId="225" xr:uid="{00000000-0005-0000-0000-00009A020000}"/>
    <cellStyle name="Normal 4 2 4 4" xfId="377" xr:uid="{00000000-0005-0000-0000-00009B020000}"/>
    <cellStyle name="Normal 4 2 4 5" xfId="552" xr:uid="{00000000-0005-0000-0000-00009C020000}"/>
    <cellStyle name="Normal 4 2 4 6" xfId="685" xr:uid="{00000000-0005-0000-0000-00009D020000}"/>
    <cellStyle name="Normal 4 2 4 7" xfId="849" xr:uid="{00000000-0005-0000-0000-00009E020000}"/>
    <cellStyle name="Normal 4 2 5" xfId="68" xr:uid="{00000000-0005-0000-0000-00009F020000}"/>
    <cellStyle name="Normal 4 2 5 2" xfId="282" xr:uid="{00000000-0005-0000-0000-0000A0020000}"/>
    <cellStyle name="Normal 4 2 5 2 2" xfId="927" xr:uid="{00000000-0005-0000-0000-0000A1020000}"/>
    <cellStyle name="Normal 4 2 5 3" xfId="434" xr:uid="{00000000-0005-0000-0000-0000A2020000}"/>
    <cellStyle name="Normal 4 2 5 4" xfId="532" xr:uid="{00000000-0005-0000-0000-0000A3020000}"/>
    <cellStyle name="Normal 4 2 5 5" xfId="742" xr:uid="{00000000-0005-0000-0000-0000A4020000}"/>
    <cellStyle name="Normal 4 2 5 6" xfId="829" xr:uid="{00000000-0005-0000-0000-0000A5020000}"/>
    <cellStyle name="Normal 4 2 6" xfId="109" xr:uid="{00000000-0005-0000-0000-0000A6020000}"/>
    <cellStyle name="Normal 4 2 6 2" xfId="322" xr:uid="{00000000-0005-0000-0000-0000A7020000}"/>
    <cellStyle name="Normal 4 2 6 2 2" xfId="967" xr:uid="{00000000-0005-0000-0000-0000A8020000}"/>
    <cellStyle name="Normal 4 2 6 3" xfId="474" xr:uid="{00000000-0005-0000-0000-0000A9020000}"/>
    <cellStyle name="Normal 4 2 6 4" xfId="572" xr:uid="{00000000-0005-0000-0000-0000AA020000}"/>
    <cellStyle name="Normal 4 2 6 5" xfId="782" xr:uid="{00000000-0005-0000-0000-0000AB020000}"/>
    <cellStyle name="Normal 4 2 6 6" xfId="869" xr:uid="{00000000-0005-0000-0000-0000AC020000}"/>
    <cellStyle name="Normal 4 2 7" xfId="45" xr:uid="{00000000-0005-0000-0000-0000AD020000}"/>
    <cellStyle name="Normal 4 2 7 2" xfId="262" xr:uid="{00000000-0005-0000-0000-0000AE020000}"/>
    <cellStyle name="Normal 4 2 7 3" xfId="414" xr:uid="{00000000-0005-0000-0000-0000AF020000}"/>
    <cellStyle name="Normal 4 2 7 4" xfId="512" xr:uid="{00000000-0005-0000-0000-0000B0020000}"/>
    <cellStyle name="Normal 4 2 7 5" xfId="722" xr:uid="{00000000-0005-0000-0000-0000B1020000}"/>
    <cellStyle name="Normal 4 2 7 6" xfId="907" xr:uid="{00000000-0005-0000-0000-0000B2020000}"/>
    <cellStyle name="Normal 4 2 8" xfId="126" xr:uid="{00000000-0005-0000-0000-0000B3020000}"/>
    <cellStyle name="Normal 4 2 8 2" xfId="337" xr:uid="{00000000-0005-0000-0000-0000B4020000}"/>
    <cellStyle name="Normal 4 2 8 3" xfId="489" xr:uid="{00000000-0005-0000-0000-0000B5020000}"/>
    <cellStyle name="Normal 4 2 8 4" xfId="587" xr:uid="{00000000-0005-0000-0000-0000B6020000}"/>
    <cellStyle name="Normal 4 2 8 5" xfId="797" xr:uid="{00000000-0005-0000-0000-0000B7020000}"/>
    <cellStyle name="Normal 4 2 8 6" xfId="982" xr:uid="{00000000-0005-0000-0000-0000B8020000}"/>
    <cellStyle name="Normal 4 2 9" xfId="32" xr:uid="{00000000-0005-0000-0000-0000B9020000}"/>
    <cellStyle name="Normal 4 2 9 2" xfId="250" xr:uid="{00000000-0005-0000-0000-0000BA020000}"/>
    <cellStyle name="Normal 4 2 9 3" xfId="402" xr:uid="{00000000-0005-0000-0000-0000BB020000}"/>
    <cellStyle name="Normal 4 2 9 4" xfId="613" xr:uid="{00000000-0005-0000-0000-0000BC020000}"/>
    <cellStyle name="Normal 4 2 9 5" xfId="710" xr:uid="{00000000-0005-0000-0000-0000BD020000}"/>
    <cellStyle name="Normal 4 2 9 6" xfId="895" xr:uid="{00000000-0005-0000-0000-0000BE020000}"/>
    <cellStyle name="Normal 4 3" xfId="58" xr:uid="{00000000-0005-0000-0000-0000BF020000}"/>
    <cellStyle name="Normal 4 3 10" xfId="821" xr:uid="{00000000-0005-0000-0000-0000C0020000}"/>
    <cellStyle name="Normal 4 3 2" xfId="101" xr:uid="{00000000-0005-0000-0000-0000C1020000}"/>
    <cellStyle name="Normal 4 3 2 2" xfId="171" xr:uid="{00000000-0005-0000-0000-0000C2020000}"/>
    <cellStyle name="Normal 4 3 2 2 2" xfId="314" xr:uid="{00000000-0005-0000-0000-0000C3020000}"/>
    <cellStyle name="Normal 4 3 2 2 3" xfId="466" xr:uid="{00000000-0005-0000-0000-0000C4020000}"/>
    <cellStyle name="Normal 4 3 2 2 4" xfId="647" xr:uid="{00000000-0005-0000-0000-0000C5020000}"/>
    <cellStyle name="Normal 4 3 2 2 5" xfId="774" xr:uid="{00000000-0005-0000-0000-0000C6020000}"/>
    <cellStyle name="Normal 4 3 2 2 6" xfId="959" xr:uid="{00000000-0005-0000-0000-0000C7020000}"/>
    <cellStyle name="Normal 4 3 2 3" xfId="218" xr:uid="{00000000-0005-0000-0000-0000C8020000}"/>
    <cellStyle name="Normal 4 3 2 4" xfId="370" xr:uid="{00000000-0005-0000-0000-0000C9020000}"/>
    <cellStyle name="Normal 4 3 2 5" xfId="564" xr:uid="{00000000-0005-0000-0000-0000CA020000}"/>
    <cellStyle name="Normal 4 3 2 6" xfId="678" xr:uid="{00000000-0005-0000-0000-0000CB020000}"/>
    <cellStyle name="Normal 4 3 2 7" xfId="861" xr:uid="{00000000-0005-0000-0000-0000CC020000}"/>
    <cellStyle name="Normal 4 3 3" xfId="80" xr:uid="{00000000-0005-0000-0000-0000CD020000}"/>
    <cellStyle name="Normal 4 3 3 2" xfId="172" xr:uid="{00000000-0005-0000-0000-0000CE020000}"/>
    <cellStyle name="Normal 4 3 3 2 2" xfId="294" xr:uid="{00000000-0005-0000-0000-0000CF020000}"/>
    <cellStyle name="Normal 4 3 3 2 3" xfId="446" xr:uid="{00000000-0005-0000-0000-0000D0020000}"/>
    <cellStyle name="Normal 4 3 3 2 4" xfId="634" xr:uid="{00000000-0005-0000-0000-0000D1020000}"/>
    <cellStyle name="Normal 4 3 3 2 5" xfId="754" xr:uid="{00000000-0005-0000-0000-0000D2020000}"/>
    <cellStyle name="Normal 4 3 3 2 6" xfId="939" xr:uid="{00000000-0005-0000-0000-0000D3020000}"/>
    <cellStyle name="Normal 4 3 3 3" xfId="232" xr:uid="{00000000-0005-0000-0000-0000D4020000}"/>
    <cellStyle name="Normal 4 3 3 4" xfId="384" xr:uid="{00000000-0005-0000-0000-0000D5020000}"/>
    <cellStyle name="Normal 4 3 3 5" xfId="544" xr:uid="{00000000-0005-0000-0000-0000D6020000}"/>
    <cellStyle name="Normal 4 3 3 6" xfId="692" xr:uid="{00000000-0005-0000-0000-0000D7020000}"/>
    <cellStyle name="Normal 4 3 3 7" xfId="841" xr:uid="{00000000-0005-0000-0000-0000D8020000}"/>
    <cellStyle name="Normal 4 3 4" xfId="116" xr:uid="{00000000-0005-0000-0000-0000D9020000}"/>
    <cellStyle name="Normal 4 3 4 2" xfId="329" xr:uid="{00000000-0005-0000-0000-0000DA020000}"/>
    <cellStyle name="Normal 4 3 4 2 2" xfId="974" xr:uid="{00000000-0005-0000-0000-0000DB020000}"/>
    <cellStyle name="Normal 4 3 4 3" xfId="481" xr:uid="{00000000-0005-0000-0000-0000DC020000}"/>
    <cellStyle name="Normal 4 3 4 4" xfId="579" xr:uid="{00000000-0005-0000-0000-0000DD020000}"/>
    <cellStyle name="Normal 4 3 4 5" xfId="789" xr:uid="{00000000-0005-0000-0000-0000DE020000}"/>
    <cellStyle name="Normal 4 3 4 6" xfId="876" xr:uid="{00000000-0005-0000-0000-0000DF020000}"/>
    <cellStyle name="Normal 4 3 5" xfId="173" xr:uid="{00000000-0005-0000-0000-0000E0020000}"/>
    <cellStyle name="Normal 4 3 5 2" xfId="274" xr:uid="{00000000-0005-0000-0000-0000E1020000}"/>
    <cellStyle name="Normal 4 3 5 3" xfId="426" xr:uid="{00000000-0005-0000-0000-0000E2020000}"/>
    <cellStyle name="Normal 4 3 5 4" xfId="626" xr:uid="{00000000-0005-0000-0000-0000E3020000}"/>
    <cellStyle name="Normal 4 3 5 5" xfId="734" xr:uid="{00000000-0005-0000-0000-0000E4020000}"/>
    <cellStyle name="Normal 4 3 5 6" xfId="919" xr:uid="{00000000-0005-0000-0000-0000E5020000}"/>
    <cellStyle name="Normal 4 3 6" xfId="203" xr:uid="{00000000-0005-0000-0000-0000E6020000}"/>
    <cellStyle name="Normal 4 3 7" xfId="356" xr:uid="{00000000-0005-0000-0000-0000E7020000}"/>
    <cellStyle name="Normal 4 3 8" xfId="524" xr:uid="{00000000-0005-0000-0000-0000E8020000}"/>
    <cellStyle name="Normal 4 3 9" xfId="664" xr:uid="{00000000-0005-0000-0000-0000E9020000}"/>
    <cellStyle name="Normal 5" xfId="12" xr:uid="{00000000-0005-0000-0000-0000EA020000}"/>
    <cellStyle name="Normal 5 10" xfId="29" xr:uid="{00000000-0005-0000-0000-0000EB020000}"/>
    <cellStyle name="Normal 5 10 2" xfId="248" xr:uid="{00000000-0005-0000-0000-0000EC020000}"/>
    <cellStyle name="Normal 5 10 3" xfId="400" xr:uid="{00000000-0005-0000-0000-0000ED020000}"/>
    <cellStyle name="Normal 5 10 4" xfId="611" xr:uid="{00000000-0005-0000-0000-0000EE020000}"/>
    <cellStyle name="Normal 5 10 5" xfId="708" xr:uid="{00000000-0005-0000-0000-0000EF020000}"/>
    <cellStyle name="Normal 5 10 6" xfId="893" xr:uid="{00000000-0005-0000-0000-0000F0020000}"/>
    <cellStyle name="Normal 5 11" xfId="174" xr:uid="{00000000-0005-0000-0000-0000F1020000}"/>
    <cellStyle name="Normal 5 11 2" xfId="237" xr:uid="{00000000-0005-0000-0000-0000F2020000}"/>
    <cellStyle name="Normal 5 11 3" xfId="389" xr:uid="{00000000-0005-0000-0000-0000F3020000}"/>
    <cellStyle name="Normal 5 11 4" xfId="600" xr:uid="{00000000-0005-0000-0000-0000F4020000}"/>
    <cellStyle name="Normal 5 11 5" xfId="697" xr:uid="{00000000-0005-0000-0000-0000F5020000}"/>
    <cellStyle name="Normal 5 11 6" xfId="882" xr:uid="{00000000-0005-0000-0000-0000F6020000}"/>
    <cellStyle name="Normal 5 12" xfId="190" xr:uid="{00000000-0005-0000-0000-0000F7020000}"/>
    <cellStyle name="Normal 5 13" xfId="346" xr:uid="{00000000-0005-0000-0000-0000F8020000}"/>
    <cellStyle name="Normal 5 14" xfId="498" xr:uid="{00000000-0005-0000-0000-0000F9020000}"/>
    <cellStyle name="Normal 5 15" xfId="654" xr:uid="{00000000-0005-0000-0000-0000FA020000}"/>
    <cellStyle name="Normal 5 16" xfId="806" xr:uid="{00000000-0005-0000-0000-0000FB020000}"/>
    <cellStyle name="Normal 5 2" xfId="21" xr:uid="{00000000-0005-0000-0000-0000FC020000}"/>
    <cellStyle name="Normal 5 2 10" xfId="357" xr:uid="{00000000-0005-0000-0000-0000FD020000}"/>
    <cellStyle name="Normal 5 2 11" xfId="503" xr:uid="{00000000-0005-0000-0000-0000FE020000}"/>
    <cellStyle name="Normal 5 2 12" xfId="665" xr:uid="{00000000-0005-0000-0000-0000FF020000}"/>
    <cellStyle name="Normal 5 2 13" xfId="817" xr:uid="{00000000-0005-0000-0000-000000030000}"/>
    <cellStyle name="Normal 5 2 2" xfId="97" xr:uid="{00000000-0005-0000-0000-000001030000}"/>
    <cellStyle name="Normal 5 2 2 2" xfId="175" xr:uid="{00000000-0005-0000-0000-000002030000}"/>
    <cellStyle name="Normal 5 2 2 2 2" xfId="310" xr:uid="{00000000-0005-0000-0000-000003030000}"/>
    <cellStyle name="Normal 5 2 2 2 3" xfId="462" xr:uid="{00000000-0005-0000-0000-000004030000}"/>
    <cellStyle name="Normal 5 2 2 2 4" xfId="644" xr:uid="{00000000-0005-0000-0000-000005030000}"/>
    <cellStyle name="Normal 5 2 2 2 5" xfId="770" xr:uid="{00000000-0005-0000-0000-000006030000}"/>
    <cellStyle name="Normal 5 2 2 2 6" xfId="955" xr:uid="{00000000-0005-0000-0000-000007030000}"/>
    <cellStyle name="Normal 5 2 2 3" xfId="214" xr:uid="{00000000-0005-0000-0000-000008030000}"/>
    <cellStyle name="Normal 5 2 2 4" xfId="366" xr:uid="{00000000-0005-0000-0000-000009030000}"/>
    <cellStyle name="Normal 5 2 2 5" xfId="560" xr:uid="{00000000-0005-0000-0000-00000A030000}"/>
    <cellStyle name="Normal 5 2 2 6" xfId="674" xr:uid="{00000000-0005-0000-0000-00000B030000}"/>
    <cellStyle name="Normal 5 2 2 7" xfId="857" xr:uid="{00000000-0005-0000-0000-00000C030000}"/>
    <cellStyle name="Normal 5 2 3" xfId="76" xr:uid="{00000000-0005-0000-0000-00000D030000}"/>
    <cellStyle name="Normal 5 2 3 2" xfId="176" xr:uid="{00000000-0005-0000-0000-00000E030000}"/>
    <cellStyle name="Normal 5 2 3 2 2" xfId="290" xr:uid="{00000000-0005-0000-0000-00000F030000}"/>
    <cellStyle name="Normal 5 2 3 2 3" xfId="442" xr:uid="{00000000-0005-0000-0000-000010030000}"/>
    <cellStyle name="Normal 5 2 3 2 4" xfId="632" xr:uid="{00000000-0005-0000-0000-000011030000}"/>
    <cellStyle name="Normal 5 2 3 2 5" xfId="750" xr:uid="{00000000-0005-0000-0000-000012030000}"/>
    <cellStyle name="Normal 5 2 3 2 6" xfId="935" xr:uid="{00000000-0005-0000-0000-000013030000}"/>
    <cellStyle name="Normal 5 2 3 3" xfId="228" xr:uid="{00000000-0005-0000-0000-000014030000}"/>
    <cellStyle name="Normal 5 2 3 4" xfId="380" xr:uid="{00000000-0005-0000-0000-000015030000}"/>
    <cellStyle name="Normal 5 2 3 5" xfId="540" xr:uid="{00000000-0005-0000-0000-000016030000}"/>
    <cellStyle name="Normal 5 2 3 6" xfId="688" xr:uid="{00000000-0005-0000-0000-000017030000}"/>
    <cellStyle name="Normal 5 2 3 7" xfId="837" xr:uid="{00000000-0005-0000-0000-000018030000}"/>
    <cellStyle name="Normal 5 2 4" xfId="112" xr:uid="{00000000-0005-0000-0000-000019030000}"/>
    <cellStyle name="Normal 5 2 4 2" xfId="325" xr:uid="{00000000-0005-0000-0000-00001A030000}"/>
    <cellStyle name="Normal 5 2 4 2 2" xfId="970" xr:uid="{00000000-0005-0000-0000-00001B030000}"/>
    <cellStyle name="Normal 5 2 4 3" xfId="477" xr:uid="{00000000-0005-0000-0000-00001C030000}"/>
    <cellStyle name="Normal 5 2 4 4" xfId="575" xr:uid="{00000000-0005-0000-0000-00001D030000}"/>
    <cellStyle name="Normal 5 2 4 5" xfId="785" xr:uid="{00000000-0005-0000-0000-00001E030000}"/>
    <cellStyle name="Normal 5 2 4 6" xfId="872" xr:uid="{00000000-0005-0000-0000-00001F030000}"/>
    <cellStyle name="Normal 5 2 5" xfId="54" xr:uid="{00000000-0005-0000-0000-000020030000}"/>
    <cellStyle name="Normal 5 2 5 2" xfId="270" xr:uid="{00000000-0005-0000-0000-000021030000}"/>
    <cellStyle name="Normal 5 2 5 3" xfId="422" xr:uid="{00000000-0005-0000-0000-000022030000}"/>
    <cellStyle name="Normal 5 2 5 4" xfId="520" xr:uid="{00000000-0005-0000-0000-000023030000}"/>
    <cellStyle name="Normal 5 2 5 5" xfId="730" xr:uid="{00000000-0005-0000-0000-000024030000}"/>
    <cellStyle name="Normal 5 2 5 6" xfId="915" xr:uid="{00000000-0005-0000-0000-000025030000}"/>
    <cellStyle name="Normal 5 2 6" xfId="129" xr:uid="{00000000-0005-0000-0000-000026030000}"/>
    <cellStyle name="Normal 5 2 6 2" xfId="340" xr:uid="{00000000-0005-0000-0000-000027030000}"/>
    <cellStyle name="Normal 5 2 6 3" xfId="492" xr:uid="{00000000-0005-0000-0000-000028030000}"/>
    <cellStyle name="Normal 5 2 6 4" xfId="590" xr:uid="{00000000-0005-0000-0000-000029030000}"/>
    <cellStyle name="Normal 5 2 6 5" xfId="800" xr:uid="{00000000-0005-0000-0000-00002A030000}"/>
    <cellStyle name="Normal 5 2 6 6" xfId="985" xr:uid="{00000000-0005-0000-0000-00002B030000}"/>
    <cellStyle name="Normal 5 2 7" xfId="35" xr:uid="{00000000-0005-0000-0000-00002C030000}"/>
    <cellStyle name="Normal 5 2 7 2" xfId="253" xr:uid="{00000000-0005-0000-0000-00002D030000}"/>
    <cellStyle name="Normal 5 2 7 3" xfId="405" xr:uid="{00000000-0005-0000-0000-00002E030000}"/>
    <cellStyle name="Normal 5 2 7 4" xfId="616" xr:uid="{00000000-0005-0000-0000-00002F030000}"/>
    <cellStyle name="Normal 5 2 7 5" xfId="713" xr:uid="{00000000-0005-0000-0000-000030030000}"/>
    <cellStyle name="Normal 5 2 7 6" xfId="898" xr:uid="{00000000-0005-0000-0000-000031030000}"/>
    <cellStyle name="Normal 5 2 8" xfId="177" xr:uid="{00000000-0005-0000-0000-000032030000}"/>
    <cellStyle name="Normal 5 2 8 2" xfId="242" xr:uid="{00000000-0005-0000-0000-000033030000}"/>
    <cellStyle name="Normal 5 2 8 3" xfId="394" xr:uid="{00000000-0005-0000-0000-000034030000}"/>
    <cellStyle name="Normal 5 2 8 4" xfId="605" xr:uid="{00000000-0005-0000-0000-000035030000}"/>
    <cellStyle name="Normal 5 2 8 5" xfId="702" xr:uid="{00000000-0005-0000-0000-000036030000}"/>
    <cellStyle name="Normal 5 2 8 6" xfId="887" xr:uid="{00000000-0005-0000-0000-000037030000}"/>
    <cellStyle name="Normal 5 2 9" xfId="204" xr:uid="{00000000-0005-0000-0000-000038030000}"/>
    <cellStyle name="Normal 5 3" xfId="48" xr:uid="{00000000-0005-0000-0000-000039030000}"/>
    <cellStyle name="Normal 5 3 10" xfId="812" xr:uid="{00000000-0005-0000-0000-00003A030000}"/>
    <cellStyle name="Normal 5 3 2" xfId="92" xr:uid="{00000000-0005-0000-0000-00003B030000}"/>
    <cellStyle name="Normal 5 3 2 2" xfId="178" xr:uid="{00000000-0005-0000-0000-00003C030000}"/>
    <cellStyle name="Normal 5 3 2 2 2" xfId="305" xr:uid="{00000000-0005-0000-0000-00003D030000}"/>
    <cellStyle name="Normal 5 3 2 2 3" xfId="457" xr:uid="{00000000-0005-0000-0000-00003E030000}"/>
    <cellStyle name="Normal 5 3 2 2 4" xfId="641" xr:uid="{00000000-0005-0000-0000-00003F030000}"/>
    <cellStyle name="Normal 5 3 2 2 5" xfId="765" xr:uid="{00000000-0005-0000-0000-000040030000}"/>
    <cellStyle name="Normal 5 3 2 2 6" xfId="950" xr:uid="{00000000-0005-0000-0000-000041030000}"/>
    <cellStyle name="Normal 5 3 2 3" xfId="233" xr:uid="{00000000-0005-0000-0000-000042030000}"/>
    <cellStyle name="Normal 5 3 2 4" xfId="385" xr:uid="{00000000-0005-0000-0000-000043030000}"/>
    <cellStyle name="Normal 5 3 2 5" xfId="555" xr:uid="{00000000-0005-0000-0000-000044030000}"/>
    <cellStyle name="Normal 5 3 2 6" xfId="693" xr:uid="{00000000-0005-0000-0000-000045030000}"/>
    <cellStyle name="Normal 5 3 2 7" xfId="852" xr:uid="{00000000-0005-0000-0000-000046030000}"/>
    <cellStyle name="Normal 5 3 3" xfId="71" xr:uid="{00000000-0005-0000-0000-000047030000}"/>
    <cellStyle name="Normal 5 3 3 2" xfId="285" xr:uid="{00000000-0005-0000-0000-000048030000}"/>
    <cellStyle name="Normal 5 3 3 2 2" xfId="930" xr:uid="{00000000-0005-0000-0000-000049030000}"/>
    <cellStyle name="Normal 5 3 3 3" xfId="437" xr:uid="{00000000-0005-0000-0000-00004A030000}"/>
    <cellStyle name="Normal 5 3 3 4" xfId="535" xr:uid="{00000000-0005-0000-0000-00004B030000}"/>
    <cellStyle name="Normal 5 3 3 5" xfId="745" xr:uid="{00000000-0005-0000-0000-00004C030000}"/>
    <cellStyle name="Normal 5 3 3 6" xfId="832" xr:uid="{00000000-0005-0000-0000-00004D030000}"/>
    <cellStyle name="Normal 5 3 4" xfId="117" xr:uid="{00000000-0005-0000-0000-00004E030000}"/>
    <cellStyle name="Normal 5 3 4 2" xfId="330" xr:uid="{00000000-0005-0000-0000-00004F030000}"/>
    <cellStyle name="Normal 5 3 4 2 2" xfId="975" xr:uid="{00000000-0005-0000-0000-000050030000}"/>
    <cellStyle name="Normal 5 3 4 3" xfId="482" xr:uid="{00000000-0005-0000-0000-000051030000}"/>
    <cellStyle name="Normal 5 3 4 4" xfId="580" xr:uid="{00000000-0005-0000-0000-000052030000}"/>
    <cellStyle name="Normal 5 3 4 5" xfId="790" xr:uid="{00000000-0005-0000-0000-000053030000}"/>
    <cellStyle name="Normal 5 3 4 6" xfId="877" xr:uid="{00000000-0005-0000-0000-000054030000}"/>
    <cellStyle name="Normal 5 3 5" xfId="179" xr:uid="{00000000-0005-0000-0000-000055030000}"/>
    <cellStyle name="Normal 5 3 5 2" xfId="265" xr:uid="{00000000-0005-0000-0000-000056030000}"/>
    <cellStyle name="Normal 5 3 5 3" xfId="417" xr:uid="{00000000-0005-0000-0000-000057030000}"/>
    <cellStyle name="Normal 5 3 5 4" xfId="622" xr:uid="{00000000-0005-0000-0000-000058030000}"/>
    <cellStyle name="Normal 5 3 5 5" xfId="725" xr:uid="{00000000-0005-0000-0000-000059030000}"/>
    <cellStyle name="Normal 5 3 5 6" xfId="910" xr:uid="{00000000-0005-0000-0000-00005A030000}"/>
    <cellStyle name="Normal 5 3 6" xfId="219" xr:uid="{00000000-0005-0000-0000-00005B030000}"/>
    <cellStyle name="Normal 5 3 7" xfId="371" xr:uid="{00000000-0005-0000-0000-00005C030000}"/>
    <cellStyle name="Normal 5 3 8" xfId="515" xr:uid="{00000000-0005-0000-0000-00005D030000}"/>
    <cellStyle name="Normal 5 3 9" xfId="679" xr:uid="{00000000-0005-0000-0000-00005E030000}"/>
    <cellStyle name="Normal 5 4" xfId="59" xr:uid="{00000000-0005-0000-0000-00005F030000}"/>
    <cellStyle name="Normal 5 4 2" xfId="102" xr:uid="{00000000-0005-0000-0000-000060030000}"/>
    <cellStyle name="Normal 5 4 2 2" xfId="315" xr:uid="{00000000-0005-0000-0000-000061030000}"/>
    <cellStyle name="Normal 5 4 2 2 2" xfId="960" xr:uid="{00000000-0005-0000-0000-000062030000}"/>
    <cellStyle name="Normal 5 4 2 3" xfId="467" xr:uid="{00000000-0005-0000-0000-000063030000}"/>
    <cellStyle name="Normal 5 4 2 4" xfId="565" xr:uid="{00000000-0005-0000-0000-000064030000}"/>
    <cellStyle name="Normal 5 4 2 5" xfId="775" xr:uid="{00000000-0005-0000-0000-000065030000}"/>
    <cellStyle name="Normal 5 4 2 6" xfId="862" xr:uid="{00000000-0005-0000-0000-000066030000}"/>
    <cellStyle name="Normal 5 4 3" xfId="81" xr:uid="{00000000-0005-0000-0000-000067030000}"/>
    <cellStyle name="Normal 5 4 3 2" xfId="295" xr:uid="{00000000-0005-0000-0000-000068030000}"/>
    <cellStyle name="Normal 5 4 3 2 2" xfId="940" xr:uid="{00000000-0005-0000-0000-000069030000}"/>
    <cellStyle name="Normal 5 4 3 3" xfId="447" xr:uid="{00000000-0005-0000-0000-00006A030000}"/>
    <cellStyle name="Normal 5 4 3 4" xfId="545" xr:uid="{00000000-0005-0000-0000-00006B030000}"/>
    <cellStyle name="Normal 5 4 3 5" xfId="755" xr:uid="{00000000-0005-0000-0000-00006C030000}"/>
    <cellStyle name="Normal 5 4 3 6" xfId="842" xr:uid="{00000000-0005-0000-0000-00006D030000}"/>
    <cellStyle name="Normal 5 4 4" xfId="180" xr:uid="{00000000-0005-0000-0000-00006E030000}"/>
    <cellStyle name="Normal 5 4 4 2" xfId="275" xr:uid="{00000000-0005-0000-0000-00006F030000}"/>
    <cellStyle name="Normal 5 4 4 3" xfId="427" xr:uid="{00000000-0005-0000-0000-000070030000}"/>
    <cellStyle name="Normal 5 4 4 4" xfId="627" xr:uid="{00000000-0005-0000-0000-000071030000}"/>
    <cellStyle name="Normal 5 4 4 5" xfId="735" xr:uid="{00000000-0005-0000-0000-000072030000}"/>
    <cellStyle name="Normal 5 4 4 6" xfId="920" xr:uid="{00000000-0005-0000-0000-000073030000}"/>
    <cellStyle name="Normal 5 4 5" xfId="209" xr:uid="{00000000-0005-0000-0000-000074030000}"/>
    <cellStyle name="Normal 5 4 6" xfId="361" xr:uid="{00000000-0005-0000-0000-000075030000}"/>
    <cellStyle name="Normal 5 4 7" xfId="525" xr:uid="{00000000-0005-0000-0000-000076030000}"/>
    <cellStyle name="Normal 5 4 8" xfId="669" xr:uid="{00000000-0005-0000-0000-000077030000}"/>
    <cellStyle name="Normal 5 4 9" xfId="822" xr:uid="{00000000-0005-0000-0000-000078030000}"/>
    <cellStyle name="Normal 5 5" xfId="85" xr:uid="{00000000-0005-0000-0000-000079030000}"/>
    <cellStyle name="Normal 5 5 2" xfId="181" xr:uid="{00000000-0005-0000-0000-00007A030000}"/>
    <cellStyle name="Normal 5 5 2 2" xfId="299" xr:uid="{00000000-0005-0000-0000-00007B030000}"/>
    <cellStyle name="Normal 5 5 2 3" xfId="451" xr:uid="{00000000-0005-0000-0000-00007C030000}"/>
    <cellStyle name="Normal 5 5 2 4" xfId="638" xr:uid="{00000000-0005-0000-0000-00007D030000}"/>
    <cellStyle name="Normal 5 5 2 5" xfId="759" xr:uid="{00000000-0005-0000-0000-00007E030000}"/>
    <cellStyle name="Normal 5 5 2 6" xfId="944" xr:uid="{00000000-0005-0000-0000-00007F030000}"/>
    <cellStyle name="Normal 5 5 3" xfId="223" xr:uid="{00000000-0005-0000-0000-000080030000}"/>
    <cellStyle name="Normal 5 5 4" xfId="375" xr:uid="{00000000-0005-0000-0000-000081030000}"/>
    <cellStyle name="Normal 5 5 5" xfId="549" xr:uid="{00000000-0005-0000-0000-000082030000}"/>
    <cellStyle name="Normal 5 5 6" xfId="683" xr:uid="{00000000-0005-0000-0000-000083030000}"/>
    <cellStyle name="Normal 5 5 7" xfId="846" xr:uid="{00000000-0005-0000-0000-000084030000}"/>
    <cellStyle name="Normal 5 6" xfId="64" xr:uid="{00000000-0005-0000-0000-000085030000}"/>
    <cellStyle name="Normal 5 6 2" xfId="279" xr:uid="{00000000-0005-0000-0000-000086030000}"/>
    <cellStyle name="Normal 5 6 2 2" xfId="924" xr:uid="{00000000-0005-0000-0000-000087030000}"/>
    <cellStyle name="Normal 5 6 3" xfId="431" xr:uid="{00000000-0005-0000-0000-000088030000}"/>
    <cellStyle name="Normal 5 6 4" xfId="529" xr:uid="{00000000-0005-0000-0000-000089030000}"/>
    <cellStyle name="Normal 5 6 5" xfId="739" xr:uid="{00000000-0005-0000-0000-00008A030000}"/>
    <cellStyle name="Normal 5 6 6" xfId="826" xr:uid="{00000000-0005-0000-0000-00008B030000}"/>
    <cellStyle name="Normal 5 7" xfId="107" xr:uid="{00000000-0005-0000-0000-00008C030000}"/>
    <cellStyle name="Normal 5 7 2" xfId="320" xr:uid="{00000000-0005-0000-0000-00008D030000}"/>
    <cellStyle name="Normal 5 7 2 2" xfId="965" xr:uid="{00000000-0005-0000-0000-00008E030000}"/>
    <cellStyle name="Normal 5 7 3" xfId="472" xr:uid="{00000000-0005-0000-0000-00008F030000}"/>
    <cellStyle name="Normal 5 7 4" xfId="570" xr:uid="{00000000-0005-0000-0000-000090030000}"/>
    <cellStyle name="Normal 5 7 5" xfId="780" xr:uid="{00000000-0005-0000-0000-000091030000}"/>
    <cellStyle name="Normal 5 7 6" xfId="867" xr:uid="{00000000-0005-0000-0000-000092030000}"/>
    <cellStyle name="Normal 5 8" xfId="41" xr:uid="{00000000-0005-0000-0000-000093030000}"/>
    <cellStyle name="Normal 5 8 2" xfId="259" xr:uid="{00000000-0005-0000-0000-000094030000}"/>
    <cellStyle name="Normal 5 8 3" xfId="411" xr:uid="{00000000-0005-0000-0000-000095030000}"/>
    <cellStyle name="Normal 5 8 4" xfId="509" xr:uid="{00000000-0005-0000-0000-000096030000}"/>
    <cellStyle name="Normal 5 8 5" xfId="719" xr:uid="{00000000-0005-0000-0000-000097030000}"/>
    <cellStyle name="Normal 5 8 6" xfId="904" xr:uid="{00000000-0005-0000-0000-000098030000}"/>
    <cellStyle name="Normal 5 9" xfId="124" xr:uid="{00000000-0005-0000-0000-000099030000}"/>
    <cellStyle name="Normal 5 9 2" xfId="335" xr:uid="{00000000-0005-0000-0000-00009A030000}"/>
    <cellStyle name="Normal 5 9 3" xfId="487" xr:uid="{00000000-0005-0000-0000-00009B030000}"/>
    <cellStyle name="Normal 5 9 4" xfId="585" xr:uid="{00000000-0005-0000-0000-00009C030000}"/>
    <cellStyle name="Normal 5 9 5" xfId="795" xr:uid="{00000000-0005-0000-0000-00009D030000}"/>
    <cellStyle name="Normal 5 9 6" xfId="980" xr:uid="{00000000-0005-0000-0000-00009E030000}"/>
    <cellStyle name="Normal 6" xfId="13" xr:uid="{00000000-0005-0000-0000-00009F030000}"/>
    <cellStyle name="Normal 6 2" xfId="49" xr:uid="{00000000-0005-0000-0000-0000A0030000}"/>
    <cellStyle name="Normal 6 3" xfId="86" xr:uid="{00000000-0005-0000-0000-0000A1030000}"/>
    <cellStyle name="Normal 6 3 2" xfId="300" xr:uid="{00000000-0005-0000-0000-0000A2030000}"/>
    <cellStyle name="Normal 6 3 2 2" xfId="945" xr:uid="{00000000-0005-0000-0000-0000A3030000}"/>
    <cellStyle name="Normal 6 3 3" xfId="452" xr:uid="{00000000-0005-0000-0000-0000A4030000}"/>
    <cellStyle name="Normal 6 3 4" xfId="550" xr:uid="{00000000-0005-0000-0000-0000A5030000}"/>
    <cellStyle name="Normal 6 3 5" xfId="760" xr:uid="{00000000-0005-0000-0000-0000A6030000}"/>
    <cellStyle name="Normal 6 3 6" xfId="847" xr:uid="{00000000-0005-0000-0000-0000A7030000}"/>
    <cellStyle name="Normal 6 4" xfId="65" xr:uid="{00000000-0005-0000-0000-0000A8030000}"/>
    <cellStyle name="Normal 6 4 2" xfId="280" xr:uid="{00000000-0005-0000-0000-0000A9030000}"/>
    <cellStyle name="Normal 6 4 2 2" xfId="925" xr:uid="{00000000-0005-0000-0000-0000AA030000}"/>
    <cellStyle name="Normal 6 4 3" xfId="432" xr:uid="{00000000-0005-0000-0000-0000AB030000}"/>
    <cellStyle name="Normal 6 4 4" xfId="530" xr:uid="{00000000-0005-0000-0000-0000AC030000}"/>
    <cellStyle name="Normal 6 4 5" xfId="740" xr:uid="{00000000-0005-0000-0000-0000AD030000}"/>
    <cellStyle name="Normal 6 4 6" xfId="827" xr:uid="{00000000-0005-0000-0000-0000AE030000}"/>
    <cellStyle name="Normal 6 5" xfId="42" xr:uid="{00000000-0005-0000-0000-0000AF030000}"/>
    <cellStyle name="Normal 6 5 2" xfId="260" xr:uid="{00000000-0005-0000-0000-0000B0030000}"/>
    <cellStyle name="Normal 6 5 3" xfId="412" xr:uid="{00000000-0005-0000-0000-0000B1030000}"/>
    <cellStyle name="Normal 6 5 4" xfId="510" xr:uid="{00000000-0005-0000-0000-0000B2030000}"/>
    <cellStyle name="Normal 6 5 5" xfId="720" xr:uid="{00000000-0005-0000-0000-0000B3030000}"/>
    <cellStyle name="Normal 6 5 6" xfId="905" xr:uid="{00000000-0005-0000-0000-0000B4030000}"/>
    <cellStyle name="Normal 6 6" xfId="191" xr:uid="{00000000-0005-0000-0000-0000B5030000}"/>
    <cellStyle name="Normal 6 7" xfId="347" xr:uid="{00000000-0005-0000-0000-0000B6030000}"/>
    <cellStyle name="Normal 6 8" xfId="655" xr:uid="{00000000-0005-0000-0000-0000B7030000}"/>
    <cellStyle name="Normal 6 9" xfId="807" xr:uid="{00000000-0005-0000-0000-0000B8030000}"/>
    <cellStyle name="Normal 7" xfId="24" xr:uid="{00000000-0005-0000-0000-0000B9030000}"/>
    <cellStyle name="Normal 8" xfId="104" xr:uid="{00000000-0005-0000-0000-0000BA030000}"/>
    <cellStyle name="Normal 8 2" xfId="317" xr:uid="{00000000-0005-0000-0000-0000BB030000}"/>
    <cellStyle name="Normal 8 2 2" xfId="962" xr:uid="{00000000-0005-0000-0000-0000BC030000}"/>
    <cellStyle name="Normal 8 3" xfId="469" xr:uid="{00000000-0005-0000-0000-0000BD030000}"/>
    <cellStyle name="Normal 8 4" xfId="567" xr:uid="{00000000-0005-0000-0000-0000BE030000}"/>
    <cellStyle name="Normal 8 5" xfId="777" xr:uid="{00000000-0005-0000-0000-0000BF030000}"/>
    <cellStyle name="Normal 8 6" xfId="864" xr:uid="{00000000-0005-0000-0000-0000C0030000}"/>
    <cellStyle name="Normal 9" xfId="121" xr:uid="{00000000-0005-0000-0000-0000C1030000}"/>
    <cellStyle name="Normal 9 2" xfId="332" xr:uid="{00000000-0005-0000-0000-0000C2030000}"/>
    <cellStyle name="Normal 9 2 2" xfId="977" xr:uid="{00000000-0005-0000-0000-0000C3030000}"/>
    <cellStyle name="Normal 9 3" xfId="484" xr:uid="{00000000-0005-0000-0000-0000C4030000}"/>
    <cellStyle name="Normal 9 4" xfId="582" xr:uid="{00000000-0005-0000-0000-0000C5030000}"/>
    <cellStyle name="Normal 9 5" xfId="792" xr:uid="{00000000-0005-0000-0000-0000C6030000}"/>
    <cellStyle name="Normal 9 6" xfId="879" xr:uid="{00000000-0005-0000-0000-0000C7030000}"/>
    <cellStyle name="Note 2" xfId="18" xr:uid="{00000000-0005-0000-0000-0000C8030000}"/>
    <cellStyle name="Note 3" xfId="182" xr:uid="{00000000-0005-0000-0000-0000C9030000}"/>
    <cellStyle name="Percent 2" xfId="6" xr:uid="{00000000-0005-0000-0000-0000CA030000}"/>
    <cellStyle name="Percent 3" xfId="14" xr:uid="{00000000-0005-0000-0000-0000CB030000}"/>
    <cellStyle name="Percent 3 2" xfId="87" xr:uid="{00000000-0005-0000-0000-0000CC030000}"/>
    <cellStyle name="Percent 3 3" xfId="66" xr:uid="{00000000-0005-0000-0000-0000CD030000}"/>
    <cellStyle name="Percent 3 4" xfId="43" xr:uid="{00000000-0005-0000-0000-0000CE030000}"/>
    <cellStyle name="Percent 3 5" xfId="30" xr:uid="{00000000-0005-0000-0000-0000CF030000}"/>
    <cellStyle name="Percent 4" xfId="26" xr:uid="{00000000-0005-0000-0000-0000D0030000}"/>
    <cellStyle name="Prosent" xfId="5" builtinId="5"/>
    <cellStyle name="Prosent 2" xfId="187" xr:uid="{00000000-0005-0000-0000-0000D2030000}"/>
    <cellStyle name="Tusenskille 2" xfId="183" xr:uid="{00000000-0005-0000-0000-0000D3030000}"/>
    <cellStyle name="Tusenskille 2 2" xfId="198" xr:uid="{00000000-0005-0000-0000-0000D4030000}"/>
    <cellStyle name="Tusenskille 2 3" xfId="351" xr:uid="{00000000-0005-0000-0000-0000D5030000}"/>
    <cellStyle name="Tusenskille 2 4" xfId="595" xr:uid="{00000000-0005-0000-0000-0000D6030000}"/>
    <cellStyle name="Tusenskille 2 5" xfId="659" xr:uid="{00000000-0005-0000-0000-0000D7030000}"/>
    <cellStyle name="Tusenskille 3" xfId="184" xr:uid="{00000000-0005-0000-0000-0000D8030000}"/>
    <cellStyle name="Tusenskille 3 2" xfId="199" xr:uid="{00000000-0005-0000-0000-0000D9030000}"/>
    <cellStyle name="Tusenskille 3 3" xfId="352" xr:uid="{00000000-0005-0000-0000-0000DA030000}"/>
    <cellStyle name="Tusenskille 3 4" xfId="596" xr:uid="{00000000-0005-0000-0000-0000DB030000}"/>
    <cellStyle name="Tusenskille 3 5" xfId="660" xr:uid="{00000000-0005-0000-0000-0000DC030000}"/>
  </cellStyles>
  <dxfs count="510">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externalLink" Target="externalLinks/externalLink3.xml"/><Relationship Id="rId55" Type="http://schemas.openxmlformats.org/officeDocument/2006/relationships/sheetMetadata" Target="metadata.xml"/><Relationship Id="rId63"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8" Type="http://schemas.microsoft.com/office/2017/06/relationships/rdRichValueTypes" Target="richData/rdRichValueTypes.xml"/><Relationship Id="rId5" Type="http://schemas.openxmlformats.org/officeDocument/2006/relationships/worksheet" Target="worksheets/sheet5.xml"/><Relationship Id="rId61" Type="http://schemas.openxmlformats.org/officeDocument/2006/relationships/customXml" Target="../customXml/item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externalLink" Target="externalLinks/externalLink1.xml"/><Relationship Id="rId56" Type="http://schemas.microsoft.com/office/2017/06/relationships/rdRichValue" Target="richData/rdrichvalue.xml"/><Relationship Id="rId8" Type="http://schemas.openxmlformats.org/officeDocument/2006/relationships/worksheet" Target="worksheets/sheet8.xml"/><Relationship Id="rId51" Type="http://schemas.openxmlformats.org/officeDocument/2006/relationships/externalLink" Target="externalLinks/externalLink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microsoft.com/office/2017/10/relationships/person" Target="persons/perso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62"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2.xml"/><Relationship Id="rId57" Type="http://schemas.microsoft.com/office/2017/06/relationships/rdRichValueStructure" Target="richData/rdrichvaluestructure.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6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19</xdr:col>
          <xdr:colOff>447675</xdr:colOff>
          <xdr:row>0</xdr:row>
          <xdr:rowOff>257175</xdr:rowOff>
        </xdr:from>
        <xdr:to>
          <xdr:col>22</xdr:col>
          <xdr:colOff>257175</xdr:colOff>
          <xdr:row>0</xdr:row>
          <xdr:rowOff>1095375</xdr:rowOff>
        </xdr:to>
        <xdr:sp macro="" textlink="">
          <xdr:nvSpPr>
            <xdr:cNvPr id="76803" name="Button 3" hidden="1">
              <a:extLst>
                <a:ext uri="{63B3BB69-23CF-44E3-9099-C40C66FF867C}">
                  <a14:compatExt spid="_x0000_s76803"/>
                </a:ext>
                <a:ext uri="{FF2B5EF4-FFF2-40B4-BE49-F238E27FC236}">
                  <a16:creationId xmlns:a16="http://schemas.microsoft.com/office/drawing/2014/main" id="{00000000-0008-0000-0000-000003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Vis alle faner i workbooken og alle felt i fanen Registrering</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19</xdr:col>
          <xdr:colOff>428625</xdr:colOff>
          <xdr:row>0</xdr:row>
          <xdr:rowOff>1143000</xdr:rowOff>
        </xdr:from>
        <xdr:to>
          <xdr:col>22</xdr:col>
          <xdr:colOff>257175</xdr:colOff>
          <xdr:row>15</xdr:row>
          <xdr:rowOff>104775</xdr:rowOff>
        </xdr:to>
        <xdr:sp macro="" textlink="">
          <xdr:nvSpPr>
            <xdr:cNvPr id="76806" name="Button 6" hidden="1">
              <a:extLst>
                <a:ext uri="{63B3BB69-23CF-44E3-9099-C40C66FF867C}">
                  <a14:compatExt spid="_x0000_s76806"/>
                </a:ext>
                <a:ext uri="{FF2B5EF4-FFF2-40B4-BE49-F238E27FC236}">
                  <a16:creationId xmlns:a16="http://schemas.microsoft.com/office/drawing/2014/main" id="{00000000-0008-0000-0000-000006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Tilbakestill workbooken til startposisjon</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142875</xdr:rowOff>
        </xdr:to>
        <xdr:sp macro="" textlink="">
          <xdr:nvSpPr>
            <xdr:cNvPr id="12295" name="Button 7" hidden="1">
              <a:extLst>
                <a:ext uri="{63B3BB69-23CF-44E3-9099-C40C66FF867C}">
                  <a14:compatExt spid="_x0000_s12295"/>
                </a:ext>
                <a:ext uri="{FF2B5EF4-FFF2-40B4-BE49-F238E27FC236}">
                  <a16:creationId xmlns:a16="http://schemas.microsoft.com/office/drawing/2014/main" id="{00000000-0008-0000-0200-000007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xdr:row>
          <xdr:rowOff>28575</xdr:rowOff>
        </xdr:from>
        <xdr:to>
          <xdr:col>0</xdr:col>
          <xdr:colOff>790575</xdr:colOff>
          <xdr:row>2</xdr:row>
          <xdr:rowOff>142875</xdr:rowOff>
        </xdr:to>
        <xdr:sp macro="" textlink="">
          <xdr:nvSpPr>
            <xdr:cNvPr id="12296" name="Button 8" hidden="1">
              <a:extLst>
                <a:ext uri="{63B3BB69-23CF-44E3-9099-C40C66FF867C}">
                  <a14:compatExt spid="_x0000_s12296"/>
                </a:ext>
                <a:ext uri="{FF2B5EF4-FFF2-40B4-BE49-F238E27FC236}">
                  <a16:creationId xmlns:a16="http://schemas.microsoft.com/office/drawing/2014/main" id="{00000000-0008-0000-0200-000008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9</xdr:row>
          <xdr:rowOff>28575</xdr:rowOff>
        </xdr:from>
        <xdr:to>
          <xdr:col>0</xdr:col>
          <xdr:colOff>390525</xdr:colOff>
          <xdr:row>9</xdr:row>
          <xdr:rowOff>142875</xdr:rowOff>
        </xdr:to>
        <xdr:sp macro="" textlink="">
          <xdr:nvSpPr>
            <xdr:cNvPr id="12297" name="Button 9" hidden="1">
              <a:extLst>
                <a:ext uri="{63B3BB69-23CF-44E3-9099-C40C66FF867C}">
                  <a14:compatExt spid="_x0000_s12297"/>
                </a:ext>
                <a:ext uri="{FF2B5EF4-FFF2-40B4-BE49-F238E27FC236}">
                  <a16:creationId xmlns:a16="http://schemas.microsoft.com/office/drawing/2014/main" id="{00000000-0008-0000-0200-000009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9</xdr:row>
          <xdr:rowOff>28575</xdr:rowOff>
        </xdr:from>
        <xdr:to>
          <xdr:col>0</xdr:col>
          <xdr:colOff>790575</xdr:colOff>
          <xdr:row>9</xdr:row>
          <xdr:rowOff>142875</xdr:rowOff>
        </xdr:to>
        <xdr:sp macro="" textlink="">
          <xdr:nvSpPr>
            <xdr:cNvPr id="12298" name="Button 10" hidden="1">
              <a:extLst>
                <a:ext uri="{63B3BB69-23CF-44E3-9099-C40C66FF867C}">
                  <a14:compatExt spid="_x0000_s12298"/>
                </a:ext>
                <a:ext uri="{FF2B5EF4-FFF2-40B4-BE49-F238E27FC236}">
                  <a16:creationId xmlns:a16="http://schemas.microsoft.com/office/drawing/2014/main" id="{00000000-0008-0000-0200-00000A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15</xdr:row>
          <xdr:rowOff>28575</xdr:rowOff>
        </xdr:from>
        <xdr:to>
          <xdr:col>0</xdr:col>
          <xdr:colOff>390525</xdr:colOff>
          <xdr:row>15</xdr:row>
          <xdr:rowOff>142875</xdr:rowOff>
        </xdr:to>
        <xdr:sp macro="" textlink="">
          <xdr:nvSpPr>
            <xdr:cNvPr id="12299" name="Button 11" hidden="1">
              <a:extLst>
                <a:ext uri="{63B3BB69-23CF-44E3-9099-C40C66FF867C}">
                  <a14:compatExt spid="_x0000_s12299"/>
                </a:ext>
                <a:ext uri="{FF2B5EF4-FFF2-40B4-BE49-F238E27FC236}">
                  <a16:creationId xmlns:a16="http://schemas.microsoft.com/office/drawing/2014/main" id="{00000000-0008-0000-0200-00000B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15</xdr:row>
          <xdr:rowOff>28575</xdr:rowOff>
        </xdr:from>
        <xdr:to>
          <xdr:col>0</xdr:col>
          <xdr:colOff>790575</xdr:colOff>
          <xdr:row>15</xdr:row>
          <xdr:rowOff>142875</xdr:rowOff>
        </xdr:to>
        <xdr:sp macro="" textlink="">
          <xdr:nvSpPr>
            <xdr:cNvPr id="12300" name="Button 12" hidden="1">
              <a:extLst>
                <a:ext uri="{63B3BB69-23CF-44E3-9099-C40C66FF867C}">
                  <a14:compatExt spid="_x0000_s12300"/>
                </a:ext>
                <a:ext uri="{FF2B5EF4-FFF2-40B4-BE49-F238E27FC236}">
                  <a16:creationId xmlns:a16="http://schemas.microsoft.com/office/drawing/2014/main" id="{00000000-0008-0000-0200-00000C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22</xdr:row>
          <xdr:rowOff>28575</xdr:rowOff>
        </xdr:from>
        <xdr:to>
          <xdr:col>0</xdr:col>
          <xdr:colOff>390525</xdr:colOff>
          <xdr:row>22</xdr:row>
          <xdr:rowOff>142875</xdr:rowOff>
        </xdr:to>
        <xdr:sp macro="" textlink="">
          <xdr:nvSpPr>
            <xdr:cNvPr id="12301" name="Button 13" hidden="1">
              <a:extLst>
                <a:ext uri="{63B3BB69-23CF-44E3-9099-C40C66FF867C}">
                  <a14:compatExt spid="_x0000_s12301"/>
                </a:ext>
                <a:ext uri="{FF2B5EF4-FFF2-40B4-BE49-F238E27FC236}">
                  <a16:creationId xmlns:a16="http://schemas.microsoft.com/office/drawing/2014/main" id="{00000000-0008-0000-0200-00000D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22</xdr:row>
          <xdr:rowOff>28575</xdr:rowOff>
        </xdr:from>
        <xdr:to>
          <xdr:col>0</xdr:col>
          <xdr:colOff>790575</xdr:colOff>
          <xdr:row>22</xdr:row>
          <xdr:rowOff>142875</xdr:rowOff>
        </xdr:to>
        <xdr:sp macro="" textlink="">
          <xdr:nvSpPr>
            <xdr:cNvPr id="12302" name="Button 14" hidden="1">
              <a:extLst>
                <a:ext uri="{63B3BB69-23CF-44E3-9099-C40C66FF867C}">
                  <a14:compatExt spid="_x0000_s12302"/>
                </a:ext>
                <a:ext uri="{FF2B5EF4-FFF2-40B4-BE49-F238E27FC236}">
                  <a16:creationId xmlns:a16="http://schemas.microsoft.com/office/drawing/2014/main" id="{00000000-0008-0000-0200-00000E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30</xdr:row>
          <xdr:rowOff>28575</xdr:rowOff>
        </xdr:from>
        <xdr:to>
          <xdr:col>0</xdr:col>
          <xdr:colOff>390525</xdr:colOff>
          <xdr:row>30</xdr:row>
          <xdr:rowOff>142875</xdr:rowOff>
        </xdr:to>
        <xdr:sp macro="" textlink="">
          <xdr:nvSpPr>
            <xdr:cNvPr id="12303" name="Button 15" hidden="1">
              <a:extLst>
                <a:ext uri="{63B3BB69-23CF-44E3-9099-C40C66FF867C}">
                  <a14:compatExt spid="_x0000_s12303"/>
                </a:ext>
                <a:ext uri="{FF2B5EF4-FFF2-40B4-BE49-F238E27FC236}">
                  <a16:creationId xmlns:a16="http://schemas.microsoft.com/office/drawing/2014/main" id="{00000000-0008-0000-0200-00000F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30</xdr:row>
          <xdr:rowOff>28575</xdr:rowOff>
        </xdr:from>
        <xdr:to>
          <xdr:col>0</xdr:col>
          <xdr:colOff>790575</xdr:colOff>
          <xdr:row>30</xdr:row>
          <xdr:rowOff>142875</xdr:rowOff>
        </xdr:to>
        <xdr:sp macro="" textlink="">
          <xdr:nvSpPr>
            <xdr:cNvPr id="12304" name="Button 16" hidden="1">
              <a:extLst>
                <a:ext uri="{63B3BB69-23CF-44E3-9099-C40C66FF867C}">
                  <a14:compatExt spid="_x0000_s12304"/>
                </a:ext>
                <a:ext uri="{FF2B5EF4-FFF2-40B4-BE49-F238E27FC236}">
                  <a16:creationId xmlns:a16="http://schemas.microsoft.com/office/drawing/2014/main" id="{00000000-0008-0000-0200-000010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142875</xdr:rowOff>
        </xdr:to>
        <xdr:sp macro="" textlink="">
          <xdr:nvSpPr>
            <xdr:cNvPr id="12312" name="Button 24" hidden="1">
              <a:extLst>
                <a:ext uri="{63B3BB69-23CF-44E3-9099-C40C66FF867C}">
                  <a14:compatExt spid="_x0000_s12312"/>
                </a:ext>
                <a:ext uri="{FF2B5EF4-FFF2-40B4-BE49-F238E27FC236}">
                  <a16:creationId xmlns:a16="http://schemas.microsoft.com/office/drawing/2014/main" id="{00000000-0008-0000-0200-000018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xdr:row>
          <xdr:rowOff>28575</xdr:rowOff>
        </xdr:from>
        <xdr:to>
          <xdr:col>0</xdr:col>
          <xdr:colOff>790575</xdr:colOff>
          <xdr:row>2</xdr:row>
          <xdr:rowOff>142875</xdr:rowOff>
        </xdr:to>
        <xdr:sp macro="" textlink="">
          <xdr:nvSpPr>
            <xdr:cNvPr id="12313" name="Button 25" hidden="1">
              <a:extLst>
                <a:ext uri="{63B3BB69-23CF-44E3-9099-C40C66FF867C}">
                  <a14:compatExt spid="_x0000_s12313"/>
                </a:ext>
                <a:ext uri="{FF2B5EF4-FFF2-40B4-BE49-F238E27FC236}">
                  <a16:creationId xmlns:a16="http://schemas.microsoft.com/office/drawing/2014/main" id="{00000000-0008-0000-0200-000019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9</xdr:row>
          <xdr:rowOff>28575</xdr:rowOff>
        </xdr:from>
        <xdr:to>
          <xdr:col>0</xdr:col>
          <xdr:colOff>390525</xdr:colOff>
          <xdr:row>9</xdr:row>
          <xdr:rowOff>142875</xdr:rowOff>
        </xdr:to>
        <xdr:sp macro="" textlink="">
          <xdr:nvSpPr>
            <xdr:cNvPr id="12314" name="Button 26" hidden="1">
              <a:extLst>
                <a:ext uri="{63B3BB69-23CF-44E3-9099-C40C66FF867C}">
                  <a14:compatExt spid="_x0000_s12314"/>
                </a:ext>
                <a:ext uri="{FF2B5EF4-FFF2-40B4-BE49-F238E27FC236}">
                  <a16:creationId xmlns:a16="http://schemas.microsoft.com/office/drawing/2014/main" id="{00000000-0008-0000-0200-00001A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9</xdr:row>
          <xdr:rowOff>28575</xdr:rowOff>
        </xdr:from>
        <xdr:to>
          <xdr:col>0</xdr:col>
          <xdr:colOff>790575</xdr:colOff>
          <xdr:row>9</xdr:row>
          <xdr:rowOff>142875</xdr:rowOff>
        </xdr:to>
        <xdr:sp macro="" textlink="">
          <xdr:nvSpPr>
            <xdr:cNvPr id="12315" name="Button 27" hidden="1">
              <a:extLst>
                <a:ext uri="{63B3BB69-23CF-44E3-9099-C40C66FF867C}">
                  <a14:compatExt spid="_x0000_s12315"/>
                </a:ext>
                <a:ext uri="{FF2B5EF4-FFF2-40B4-BE49-F238E27FC236}">
                  <a16:creationId xmlns:a16="http://schemas.microsoft.com/office/drawing/2014/main" id="{00000000-0008-0000-0200-00001B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15</xdr:row>
          <xdr:rowOff>28575</xdr:rowOff>
        </xdr:from>
        <xdr:to>
          <xdr:col>0</xdr:col>
          <xdr:colOff>390525</xdr:colOff>
          <xdr:row>15</xdr:row>
          <xdr:rowOff>142875</xdr:rowOff>
        </xdr:to>
        <xdr:sp macro="" textlink="">
          <xdr:nvSpPr>
            <xdr:cNvPr id="12316" name="Button 28" hidden="1">
              <a:extLst>
                <a:ext uri="{63B3BB69-23CF-44E3-9099-C40C66FF867C}">
                  <a14:compatExt spid="_x0000_s12316"/>
                </a:ext>
                <a:ext uri="{FF2B5EF4-FFF2-40B4-BE49-F238E27FC236}">
                  <a16:creationId xmlns:a16="http://schemas.microsoft.com/office/drawing/2014/main" id="{00000000-0008-0000-0200-00001C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15</xdr:row>
          <xdr:rowOff>28575</xdr:rowOff>
        </xdr:from>
        <xdr:to>
          <xdr:col>0</xdr:col>
          <xdr:colOff>790575</xdr:colOff>
          <xdr:row>15</xdr:row>
          <xdr:rowOff>142875</xdr:rowOff>
        </xdr:to>
        <xdr:sp macro="" textlink="">
          <xdr:nvSpPr>
            <xdr:cNvPr id="12317" name="Button 29" hidden="1">
              <a:extLst>
                <a:ext uri="{63B3BB69-23CF-44E3-9099-C40C66FF867C}">
                  <a14:compatExt spid="_x0000_s12317"/>
                </a:ext>
                <a:ext uri="{FF2B5EF4-FFF2-40B4-BE49-F238E27FC236}">
                  <a16:creationId xmlns:a16="http://schemas.microsoft.com/office/drawing/2014/main" id="{00000000-0008-0000-0200-00001D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22</xdr:row>
          <xdr:rowOff>28575</xdr:rowOff>
        </xdr:from>
        <xdr:to>
          <xdr:col>0</xdr:col>
          <xdr:colOff>390525</xdr:colOff>
          <xdr:row>22</xdr:row>
          <xdr:rowOff>142875</xdr:rowOff>
        </xdr:to>
        <xdr:sp macro="" textlink="">
          <xdr:nvSpPr>
            <xdr:cNvPr id="12318" name="Button 30" hidden="1">
              <a:extLst>
                <a:ext uri="{63B3BB69-23CF-44E3-9099-C40C66FF867C}">
                  <a14:compatExt spid="_x0000_s12318"/>
                </a:ext>
                <a:ext uri="{FF2B5EF4-FFF2-40B4-BE49-F238E27FC236}">
                  <a16:creationId xmlns:a16="http://schemas.microsoft.com/office/drawing/2014/main" id="{00000000-0008-0000-0200-00001E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22</xdr:row>
          <xdr:rowOff>28575</xdr:rowOff>
        </xdr:from>
        <xdr:to>
          <xdr:col>0</xdr:col>
          <xdr:colOff>790575</xdr:colOff>
          <xdr:row>22</xdr:row>
          <xdr:rowOff>142875</xdr:rowOff>
        </xdr:to>
        <xdr:sp macro="" textlink="">
          <xdr:nvSpPr>
            <xdr:cNvPr id="12319" name="Button 31" hidden="1">
              <a:extLst>
                <a:ext uri="{63B3BB69-23CF-44E3-9099-C40C66FF867C}">
                  <a14:compatExt spid="_x0000_s12319"/>
                </a:ext>
                <a:ext uri="{FF2B5EF4-FFF2-40B4-BE49-F238E27FC236}">
                  <a16:creationId xmlns:a16="http://schemas.microsoft.com/office/drawing/2014/main" id="{00000000-0008-0000-0200-00001F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30</xdr:row>
          <xdr:rowOff>28575</xdr:rowOff>
        </xdr:from>
        <xdr:to>
          <xdr:col>0</xdr:col>
          <xdr:colOff>390525</xdr:colOff>
          <xdr:row>30</xdr:row>
          <xdr:rowOff>142875</xdr:rowOff>
        </xdr:to>
        <xdr:sp macro="" textlink="">
          <xdr:nvSpPr>
            <xdr:cNvPr id="12320" name="Button 32" hidden="1">
              <a:extLst>
                <a:ext uri="{63B3BB69-23CF-44E3-9099-C40C66FF867C}">
                  <a14:compatExt spid="_x0000_s12320"/>
                </a:ext>
                <a:ext uri="{FF2B5EF4-FFF2-40B4-BE49-F238E27FC236}">
                  <a16:creationId xmlns:a16="http://schemas.microsoft.com/office/drawing/2014/main" id="{00000000-0008-0000-0200-000020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30</xdr:row>
          <xdr:rowOff>28575</xdr:rowOff>
        </xdr:from>
        <xdr:to>
          <xdr:col>0</xdr:col>
          <xdr:colOff>790575</xdr:colOff>
          <xdr:row>30</xdr:row>
          <xdr:rowOff>142875</xdr:rowOff>
        </xdr:to>
        <xdr:sp macro="" textlink="">
          <xdr:nvSpPr>
            <xdr:cNvPr id="12321" name="Button 33" hidden="1">
              <a:extLst>
                <a:ext uri="{63B3BB69-23CF-44E3-9099-C40C66FF867C}">
                  <a14:compatExt spid="_x0000_s12321"/>
                </a:ext>
                <a:ext uri="{FF2B5EF4-FFF2-40B4-BE49-F238E27FC236}">
                  <a16:creationId xmlns:a16="http://schemas.microsoft.com/office/drawing/2014/main" id="{00000000-0008-0000-0200-000021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342900</xdr:colOff>
          <xdr:row>0</xdr:row>
          <xdr:rowOff>66675</xdr:rowOff>
        </xdr:from>
        <xdr:to>
          <xdr:col>9</xdr:col>
          <xdr:colOff>714375</xdr:colOff>
          <xdr:row>1</xdr:row>
          <xdr:rowOff>0</xdr:rowOff>
        </xdr:to>
        <xdr:sp macro="" textlink="">
          <xdr:nvSpPr>
            <xdr:cNvPr id="12322" name="Button 34" hidden="1">
              <a:extLst>
                <a:ext uri="{63B3BB69-23CF-44E3-9099-C40C66FF867C}">
                  <a14:compatExt spid="_x0000_s12322"/>
                </a:ext>
                <a:ext uri="{FF2B5EF4-FFF2-40B4-BE49-F238E27FC236}">
                  <a16:creationId xmlns:a16="http://schemas.microsoft.com/office/drawing/2014/main" id="{00000000-0008-0000-0200-000022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847725</xdr:colOff>
          <xdr:row>0</xdr:row>
          <xdr:rowOff>66675</xdr:rowOff>
        </xdr:from>
        <xdr:to>
          <xdr:col>9</xdr:col>
          <xdr:colOff>1857375</xdr:colOff>
          <xdr:row>1</xdr:row>
          <xdr:rowOff>0</xdr:rowOff>
        </xdr:to>
        <xdr:sp macro="" textlink="">
          <xdr:nvSpPr>
            <xdr:cNvPr id="12323" name="Button 35" hidden="1">
              <a:extLst>
                <a:ext uri="{63B3BB69-23CF-44E3-9099-C40C66FF867C}">
                  <a14:compatExt spid="_x0000_s12323"/>
                </a:ext>
                <a:ext uri="{FF2B5EF4-FFF2-40B4-BE49-F238E27FC236}">
                  <a16:creationId xmlns:a16="http://schemas.microsoft.com/office/drawing/2014/main" id="{00000000-0008-0000-0200-000023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13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36</xdr:row>
          <xdr:rowOff>28575</xdr:rowOff>
        </xdr:from>
        <xdr:to>
          <xdr:col>0</xdr:col>
          <xdr:colOff>390525</xdr:colOff>
          <xdr:row>36</xdr:row>
          <xdr:rowOff>142875</xdr:rowOff>
        </xdr:to>
        <xdr:sp macro="" textlink="">
          <xdr:nvSpPr>
            <xdr:cNvPr id="12352" name="Button 64" hidden="1">
              <a:extLst>
                <a:ext uri="{63B3BB69-23CF-44E3-9099-C40C66FF867C}">
                  <a14:compatExt spid="_x0000_s12352"/>
                </a:ext>
                <a:ext uri="{FF2B5EF4-FFF2-40B4-BE49-F238E27FC236}">
                  <a16:creationId xmlns:a16="http://schemas.microsoft.com/office/drawing/2014/main" id="{00000000-0008-0000-0200-000040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36</xdr:row>
          <xdr:rowOff>28575</xdr:rowOff>
        </xdr:from>
        <xdr:to>
          <xdr:col>0</xdr:col>
          <xdr:colOff>790575</xdr:colOff>
          <xdr:row>36</xdr:row>
          <xdr:rowOff>142875</xdr:rowOff>
        </xdr:to>
        <xdr:sp macro="" textlink="">
          <xdr:nvSpPr>
            <xdr:cNvPr id="12353" name="Button 65" hidden="1">
              <a:extLst>
                <a:ext uri="{63B3BB69-23CF-44E3-9099-C40C66FF867C}">
                  <a14:compatExt spid="_x0000_s12353"/>
                </a:ext>
                <a:ext uri="{FF2B5EF4-FFF2-40B4-BE49-F238E27FC236}">
                  <a16:creationId xmlns:a16="http://schemas.microsoft.com/office/drawing/2014/main" id="{00000000-0008-0000-0200-000041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142875</xdr:rowOff>
        </xdr:to>
        <xdr:sp macro="" textlink="">
          <xdr:nvSpPr>
            <xdr:cNvPr id="128001" name="Button 1" hidden="1">
              <a:extLst>
                <a:ext uri="{63B3BB69-23CF-44E3-9099-C40C66FF867C}">
                  <a14:compatExt spid="_x0000_s128001"/>
                </a:ext>
                <a:ext uri="{FF2B5EF4-FFF2-40B4-BE49-F238E27FC236}">
                  <a16:creationId xmlns:a16="http://schemas.microsoft.com/office/drawing/2014/main" id="{00000000-0008-0000-0300-00000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xdr:row>
          <xdr:rowOff>28575</xdr:rowOff>
        </xdr:from>
        <xdr:to>
          <xdr:col>0</xdr:col>
          <xdr:colOff>790575</xdr:colOff>
          <xdr:row>2</xdr:row>
          <xdr:rowOff>142875</xdr:rowOff>
        </xdr:to>
        <xdr:sp macro="" textlink="">
          <xdr:nvSpPr>
            <xdr:cNvPr id="128002" name="Button 2" hidden="1">
              <a:extLst>
                <a:ext uri="{63B3BB69-23CF-44E3-9099-C40C66FF867C}">
                  <a14:compatExt spid="_x0000_s128002"/>
                </a:ext>
                <a:ext uri="{FF2B5EF4-FFF2-40B4-BE49-F238E27FC236}">
                  <a16:creationId xmlns:a16="http://schemas.microsoft.com/office/drawing/2014/main" id="{00000000-0008-0000-0300-00000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142875</xdr:rowOff>
        </xdr:to>
        <xdr:sp macro="" textlink="">
          <xdr:nvSpPr>
            <xdr:cNvPr id="128003" name="Button 3" hidden="1">
              <a:extLst>
                <a:ext uri="{63B3BB69-23CF-44E3-9099-C40C66FF867C}">
                  <a14:compatExt spid="_x0000_s128003"/>
                </a:ext>
                <a:ext uri="{FF2B5EF4-FFF2-40B4-BE49-F238E27FC236}">
                  <a16:creationId xmlns:a16="http://schemas.microsoft.com/office/drawing/2014/main" id="{00000000-0008-0000-0300-00000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14</xdr:row>
          <xdr:rowOff>28575</xdr:rowOff>
        </xdr:from>
        <xdr:to>
          <xdr:col>0</xdr:col>
          <xdr:colOff>790575</xdr:colOff>
          <xdr:row>14</xdr:row>
          <xdr:rowOff>142875</xdr:rowOff>
        </xdr:to>
        <xdr:sp macro="" textlink="">
          <xdr:nvSpPr>
            <xdr:cNvPr id="128004" name="Button 4" hidden="1">
              <a:extLst>
                <a:ext uri="{63B3BB69-23CF-44E3-9099-C40C66FF867C}">
                  <a14:compatExt spid="_x0000_s128004"/>
                </a:ext>
                <a:ext uri="{FF2B5EF4-FFF2-40B4-BE49-F238E27FC236}">
                  <a16:creationId xmlns:a16="http://schemas.microsoft.com/office/drawing/2014/main" id="{00000000-0008-0000-0300-00000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142875</xdr:rowOff>
        </xdr:to>
        <xdr:sp macro="" textlink="">
          <xdr:nvSpPr>
            <xdr:cNvPr id="128005" name="Button 5" hidden="1">
              <a:extLst>
                <a:ext uri="{63B3BB69-23CF-44E3-9099-C40C66FF867C}">
                  <a14:compatExt spid="_x0000_s128005"/>
                </a:ext>
                <a:ext uri="{FF2B5EF4-FFF2-40B4-BE49-F238E27FC236}">
                  <a16:creationId xmlns:a16="http://schemas.microsoft.com/office/drawing/2014/main" id="{00000000-0008-0000-0300-00000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26</xdr:row>
          <xdr:rowOff>28575</xdr:rowOff>
        </xdr:from>
        <xdr:to>
          <xdr:col>0</xdr:col>
          <xdr:colOff>790575</xdr:colOff>
          <xdr:row>26</xdr:row>
          <xdr:rowOff>142875</xdr:rowOff>
        </xdr:to>
        <xdr:sp macro="" textlink="">
          <xdr:nvSpPr>
            <xdr:cNvPr id="128006" name="Button 6" hidden="1">
              <a:extLst>
                <a:ext uri="{63B3BB69-23CF-44E3-9099-C40C66FF867C}">
                  <a14:compatExt spid="_x0000_s128006"/>
                </a:ext>
                <a:ext uri="{FF2B5EF4-FFF2-40B4-BE49-F238E27FC236}">
                  <a16:creationId xmlns:a16="http://schemas.microsoft.com/office/drawing/2014/main" id="{00000000-0008-0000-0300-00000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142875</xdr:rowOff>
        </xdr:to>
        <xdr:sp macro="" textlink="">
          <xdr:nvSpPr>
            <xdr:cNvPr id="128007" name="Button 7" hidden="1">
              <a:extLst>
                <a:ext uri="{63B3BB69-23CF-44E3-9099-C40C66FF867C}">
                  <a14:compatExt spid="_x0000_s128007"/>
                </a:ext>
                <a:ext uri="{FF2B5EF4-FFF2-40B4-BE49-F238E27FC236}">
                  <a16:creationId xmlns:a16="http://schemas.microsoft.com/office/drawing/2014/main" id="{00000000-0008-0000-0300-00000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32</xdr:row>
          <xdr:rowOff>28575</xdr:rowOff>
        </xdr:from>
        <xdr:to>
          <xdr:col>0</xdr:col>
          <xdr:colOff>790575</xdr:colOff>
          <xdr:row>32</xdr:row>
          <xdr:rowOff>142875</xdr:rowOff>
        </xdr:to>
        <xdr:sp macro="" textlink="">
          <xdr:nvSpPr>
            <xdr:cNvPr id="128008" name="Button 8" hidden="1">
              <a:extLst>
                <a:ext uri="{63B3BB69-23CF-44E3-9099-C40C66FF867C}">
                  <a14:compatExt spid="_x0000_s128008"/>
                </a:ext>
                <a:ext uri="{FF2B5EF4-FFF2-40B4-BE49-F238E27FC236}">
                  <a16:creationId xmlns:a16="http://schemas.microsoft.com/office/drawing/2014/main" id="{00000000-0008-0000-0300-00000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142875</xdr:rowOff>
        </xdr:to>
        <xdr:sp macro="" textlink="">
          <xdr:nvSpPr>
            <xdr:cNvPr id="128009" name="Button 9" hidden="1">
              <a:extLst>
                <a:ext uri="{63B3BB69-23CF-44E3-9099-C40C66FF867C}">
                  <a14:compatExt spid="_x0000_s128009"/>
                </a:ext>
                <a:ext uri="{FF2B5EF4-FFF2-40B4-BE49-F238E27FC236}">
                  <a16:creationId xmlns:a16="http://schemas.microsoft.com/office/drawing/2014/main" id="{00000000-0008-0000-0300-000009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46</xdr:row>
          <xdr:rowOff>28575</xdr:rowOff>
        </xdr:from>
        <xdr:to>
          <xdr:col>0</xdr:col>
          <xdr:colOff>790575</xdr:colOff>
          <xdr:row>46</xdr:row>
          <xdr:rowOff>142875</xdr:rowOff>
        </xdr:to>
        <xdr:sp macro="" textlink="">
          <xdr:nvSpPr>
            <xdr:cNvPr id="128010" name="Button 10" hidden="1">
              <a:extLst>
                <a:ext uri="{63B3BB69-23CF-44E3-9099-C40C66FF867C}">
                  <a14:compatExt spid="_x0000_s128010"/>
                </a:ext>
                <a:ext uri="{FF2B5EF4-FFF2-40B4-BE49-F238E27FC236}">
                  <a16:creationId xmlns:a16="http://schemas.microsoft.com/office/drawing/2014/main" id="{00000000-0008-0000-0300-00000A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142875</xdr:rowOff>
        </xdr:to>
        <xdr:sp macro="" textlink="">
          <xdr:nvSpPr>
            <xdr:cNvPr id="128011" name="Button 11" hidden="1">
              <a:extLst>
                <a:ext uri="{63B3BB69-23CF-44E3-9099-C40C66FF867C}">
                  <a14:compatExt spid="_x0000_s128011"/>
                </a:ext>
                <a:ext uri="{FF2B5EF4-FFF2-40B4-BE49-F238E27FC236}">
                  <a16:creationId xmlns:a16="http://schemas.microsoft.com/office/drawing/2014/main" id="{00000000-0008-0000-0300-00000B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xdr:row>
          <xdr:rowOff>28575</xdr:rowOff>
        </xdr:from>
        <xdr:to>
          <xdr:col>0</xdr:col>
          <xdr:colOff>790575</xdr:colOff>
          <xdr:row>2</xdr:row>
          <xdr:rowOff>142875</xdr:rowOff>
        </xdr:to>
        <xdr:sp macro="" textlink="">
          <xdr:nvSpPr>
            <xdr:cNvPr id="128012" name="Button 12" hidden="1">
              <a:extLst>
                <a:ext uri="{63B3BB69-23CF-44E3-9099-C40C66FF867C}">
                  <a14:compatExt spid="_x0000_s128012"/>
                </a:ext>
                <a:ext uri="{FF2B5EF4-FFF2-40B4-BE49-F238E27FC236}">
                  <a16:creationId xmlns:a16="http://schemas.microsoft.com/office/drawing/2014/main" id="{00000000-0008-0000-0300-00000C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142875</xdr:rowOff>
        </xdr:to>
        <xdr:sp macro="" textlink="">
          <xdr:nvSpPr>
            <xdr:cNvPr id="128013" name="Button 13" hidden="1">
              <a:extLst>
                <a:ext uri="{63B3BB69-23CF-44E3-9099-C40C66FF867C}">
                  <a14:compatExt spid="_x0000_s128013"/>
                </a:ext>
                <a:ext uri="{FF2B5EF4-FFF2-40B4-BE49-F238E27FC236}">
                  <a16:creationId xmlns:a16="http://schemas.microsoft.com/office/drawing/2014/main" id="{00000000-0008-0000-0300-00000D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14</xdr:row>
          <xdr:rowOff>28575</xdr:rowOff>
        </xdr:from>
        <xdr:to>
          <xdr:col>0</xdr:col>
          <xdr:colOff>790575</xdr:colOff>
          <xdr:row>14</xdr:row>
          <xdr:rowOff>142875</xdr:rowOff>
        </xdr:to>
        <xdr:sp macro="" textlink="">
          <xdr:nvSpPr>
            <xdr:cNvPr id="128014" name="Button 14" hidden="1">
              <a:extLst>
                <a:ext uri="{63B3BB69-23CF-44E3-9099-C40C66FF867C}">
                  <a14:compatExt spid="_x0000_s128014"/>
                </a:ext>
                <a:ext uri="{FF2B5EF4-FFF2-40B4-BE49-F238E27FC236}">
                  <a16:creationId xmlns:a16="http://schemas.microsoft.com/office/drawing/2014/main" id="{00000000-0008-0000-0300-00000E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142875</xdr:rowOff>
        </xdr:to>
        <xdr:sp macro="" textlink="">
          <xdr:nvSpPr>
            <xdr:cNvPr id="128015" name="Button 15" hidden="1">
              <a:extLst>
                <a:ext uri="{63B3BB69-23CF-44E3-9099-C40C66FF867C}">
                  <a14:compatExt spid="_x0000_s128015"/>
                </a:ext>
                <a:ext uri="{FF2B5EF4-FFF2-40B4-BE49-F238E27FC236}">
                  <a16:creationId xmlns:a16="http://schemas.microsoft.com/office/drawing/2014/main" id="{00000000-0008-0000-0300-00000F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26</xdr:row>
          <xdr:rowOff>28575</xdr:rowOff>
        </xdr:from>
        <xdr:to>
          <xdr:col>0</xdr:col>
          <xdr:colOff>790575</xdr:colOff>
          <xdr:row>26</xdr:row>
          <xdr:rowOff>142875</xdr:rowOff>
        </xdr:to>
        <xdr:sp macro="" textlink="">
          <xdr:nvSpPr>
            <xdr:cNvPr id="128016" name="Button 16" hidden="1">
              <a:extLst>
                <a:ext uri="{63B3BB69-23CF-44E3-9099-C40C66FF867C}">
                  <a14:compatExt spid="_x0000_s128016"/>
                </a:ext>
                <a:ext uri="{FF2B5EF4-FFF2-40B4-BE49-F238E27FC236}">
                  <a16:creationId xmlns:a16="http://schemas.microsoft.com/office/drawing/2014/main" id="{00000000-0008-0000-0300-000010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142875</xdr:rowOff>
        </xdr:to>
        <xdr:sp macro="" textlink="">
          <xdr:nvSpPr>
            <xdr:cNvPr id="128017" name="Button 17" hidden="1">
              <a:extLst>
                <a:ext uri="{63B3BB69-23CF-44E3-9099-C40C66FF867C}">
                  <a14:compatExt spid="_x0000_s128017"/>
                </a:ext>
                <a:ext uri="{FF2B5EF4-FFF2-40B4-BE49-F238E27FC236}">
                  <a16:creationId xmlns:a16="http://schemas.microsoft.com/office/drawing/2014/main" id="{00000000-0008-0000-0300-00001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32</xdr:row>
          <xdr:rowOff>28575</xdr:rowOff>
        </xdr:from>
        <xdr:to>
          <xdr:col>0</xdr:col>
          <xdr:colOff>790575</xdr:colOff>
          <xdr:row>32</xdr:row>
          <xdr:rowOff>142875</xdr:rowOff>
        </xdr:to>
        <xdr:sp macro="" textlink="">
          <xdr:nvSpPr>
            <xdr:cNvPr id="128018" name="Button 18" hidden="1">
              <a:extLst>
                <a:ext uri="{63B3BB69-23CF-44E3-9099-C40C66FF867C}">
                  <a14:compatExt spid="_x0000_s128018"/>
                </a:ext>
                <a:ext uri="{FF2B5EF4-FFF2-40B4-BE49-F238E27FC236}">
                  <a16:creationId xmlns:a16="http://schemas.microsoft.com/office/drawing/2014/main" id="{00000000-0008-0000-0300-00001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142875</xdr:rowOff>
        </xdr:to>
        <xdr:sp macro="" textlink="">
          <xdr:nvSpPr>
            <xdr:cNvPr id="128019" name="Button 19" hidden="1">
              <a:extLst>
                <a:ext uri="{63B3BB69-23CF-44E3-9099-C40C66FF867C}">
                  <a14:compatExt spid="_x0000_s128019"/>
                </a:ext>
                <a:ext uri="{FF2B5EF4-FFF2-40B4-BE49-F238E27FC236}">
                  <a16:creationId xmlns:a16="http://schemas.microsoft.com/office/drawing/2014/main" id="{00000000-0008-0000-0300-00001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46</xdr:row>
          <xdr:rowOff>28575</xdr:rowOff>
        </xdr:from>
        <xdr:to>
          <xdr:col>0</xdr:col>
          <xdr:colOff>790575</xdr:colOff>
          <xdr:row>46</xdr:row>
          <xdr:rowOff>142875</xdr:rowOff>
        </xdr:to>
        <xdr:sp macro="" textlink="">
          <xdr:nvSpPr>
            <xdr:cNvPr id="128020" name="Button 20" hidden="1">
              <a:extLst>
                <a:ext uri="{63B3BB69-23CF-44E3-9099-C40C66FF867C}">
                  <a14:compatExt spid="_x0000_s128020"/>
                </a:ext>
                <a:ext uri="{FF2B5EF4-FFF2-40B4-BE49-F238E27FC236}">
                  <a16:creationId xmlns:a16="http://schemas.microsoft.com/office/drawing/2014/main" id="{00000000-0008-0000-0300-00001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342900</xdr:colOff>
          <xdr:row>0</xdr:row>
          <xdr:rowOff>66675</xdr:rowOff>
        </xdr:from>
        <xdr:to>
          <xdr:col>9</xdr:col>
          <xdr:colOff>714375</xdr:colOff>
          <xdr:row>1</xdr:row>
          <xdr:rowOff>0</xdr:rowOff>
        </xdr:to>
        <xdr:sp macro="" textlink="">
          <xdr:nvSpPr>
            <xdr:cNvPr id="128021" name="Button 21" hidden="1">
              <a:extLst>
                <a:ext uri="{63B3BB69-23CF-44E3-9099-C40C66FF867C}">
                  <a14:compatExt spid="_x0000_s128021"/>
                </a:ext>
                <a:ext uri="{FF2B5EF4-FFF2-40B4-BE49-F238E27FC236}">
                  <a16:creationId xmlns:a16="http://schemas.microsoft.com/office/drawing/2014/main" id="{00000000-0008-0000-0300-00001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847725</xdr:colOff>
          <xdr:row>0</xdr:row>
          <xdr:rowOff>66675</xdr:rowOff>
        </xdr:from>
        <xdr:to>
          <xdr:col>9</xdr:col>
          <xdr:colOff>1857375</xdr:colOff>
          <xdr:row>1</xdr:row>
          <xdr:rowOff>0</xdr:rowOff>
        </xdr:to>
        <xdr:sp macro="" textlink="">
          <xdr:nvSpPr>
            <xdr:cNvPr id="128022" name="Button 22" hidden="1">
              <a:extLst>
                <a:ext uri="{63B3BB69-23CF-44E3-9099-C40C66FF867C}">
                  <a14:compatExt spid="_x0000_s128022"/>
                </a:ext>
                <a:ext uri="{FF2B5EF4-FFF2-40B4-BE49-F238E27FC236}">
                  <a16:creationId xmlns:a16="http://schemas.microsoft.com/office/drawing/2014/main" id="{00000000-0008-0000-0300-00001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53</xdr:row>
          <xdr:rowOff>28575</xdr:rowOff>
        </xdr:from>
        <xdr:to>
          <xdr:col>0</xdr:col>
          <xdr:colOff>390525</xdr:colOff>
          <xdr:row>53</xdr:row>
          <xdr:rowOff>142875</xdr:rowOff>
        </xdr:to>
        <xdr:sp macro="" textlink="">
          <xdr:nvSpPr>
            <xdr:cNvPr id="128023" name="Button 23" hidden="1">
              <a:extLst>
                <a:ext uri="{63B3BB69-23CF-44E3-9099-C40C66FF867C}">
                  <a14:compatExt spid="_x0000_s128023"/>
                </a:ext>
                <a:ext uri="{FF2B5EF4-FFF2-40B4-BE49-F238E27FC236}">
                  <a16:creationId xmlns:a16="http://schemas.microsoft.com/office/drawing/2014/main" id="{00000000-0008-0000-0300-00001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53</xdr:row>
          <xdr:rowOff>28575</xdr:rowOff>
        </xdr:from>
        <xdr:to>
          <xdr:col>0</xdr:col>
          <xdr:colOff>790575</xdr:colOff>
          <xdr:row>53</xdr:row>
          <xdr:rowOff>142875</xdr:rowOff>
        </xdr:to>
        <xdr:sp macro="" textlink="">
          <xdr:nvSpPr>
            <xdr:cNvPr id="128024" name="Button 24" hidden="1">
              <a:extLst>
                <a:ext uri="{63B3BB69-23CF-44E3-9099-C40C66FF867C}">
                  <a14:compatExt spid="_x0000_s128024"/>
                </a:ext>
                <a:ext uri="{FF2B5EF4-FFF2-40B4-BE49-F238E27FC236}">
                  <a16:creationId xmlns:a16="http://schemas.microsoft.com/office/drawing/2014/main" id="{00000000-0008-0000-0300-00001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104775</xdr:colOff>
          <xdr:row>2</xdr:row>
          <xdr:rowOff>419100</xdr:rowOff>
        </xdr:from>
        <xdr:to>
          <xdr:col>0</xdr:col>
          <xdr:colOff>409575</xdr:colOff>
          <xdr:row>2</xdr:row>
          <xdr:rowOff>523875</xdr:rowOff>
        </xdr:to>
        <xdr:sp macro="" textlink="">
          <xdr:nvSpPr>
            <xdr:cNvPr id="93189" name="Button 5" hidden="1">
              <a:extLst>
                <a:ext uri="{63B3BB69-23CF-44E3-9099-C40C66FF867C}">
                  <a14:compatExt spid="_x0000_s93189"/>
                </a:ext>
                <a:ext uri="{FF2B5EF4-FFF2-40B4-BE49-F238E27FC236}">
                  <a16:creationId xmlns:a16="http://schemas.microsoft.com/office/drawing/2014/main" id="{00000000-0008-0000-0400-000005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523875</xdr:colOff>
          <xdr:row>2</xdr:row>
          <xdr:rowOff>409575</xdr:rowOff>
        </xdr:from>
        <xdr:to>
          <xdr:col>0</xdr:col>
          <xdr:colOff>828675</xdr:colOff>
          <xdr:row>2</xdr:row>
          <xdr:rowOff>523875</xdr:rowOff>
        </xdr:to>
        <xdr:sp macro="" textlink="">
          <xdr:nvSpPr>
            <xdr:cNvPr id="93190" name="Button 6" hidden="1">
              <a:extLst>
                <a:ext uri="{63B3BB69-23CF-44E3-9099-C40C66FF867C}">
                  <a14:compatExt spid="_x0000_s93190"/>
                </a:ext>
                <a:ext uri="{FF2B5EF4-FFF2-40B4-BE49-F238E27FC236}">
                  <a16:creationId xmlns:a16="http://schemas.microsoft.com/office/drawing/2014/main" id="{00000000-0008-0000-0400-000006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7</xdr:row>
          <xdr:rowOff>104775</xdr:rowOff>
        </xdr:from>
        <xdr:to>
          <xdr:col>0</xdr:col>
          <xdr:colOff>390525</xdr:colOff>
          <xdr:row>7</xdr:row>
          <xdr:rowOff>200025</xdr:rowOff>
        </xdr:to>
        <xdr:sp macro="" textlink="">
          <xdr:nvSpPr>
            <xdr:cNvPr id="93193" name="Button 9" hidden="1">
              <a:extLst>
                <a:ext uri="{63B3BB69-23CF-44E3-9099-C40C66FF867C}">
                  <a14:compatExt spid="_x0000_s93193"/>
                </a:ext>
                <a:ext uri="{FF2B5EF4-FFF2-40B4-BE49-F238E27FC236}">
                  <a16:creationId xmlns:a16="http://schemas.microsoft.com/office/drawing/2014/main" id="{00000000-0008-0000-0400-000009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7</xdr:row>
          <xdr:rowOff>104775</xdr:rowOff>
        </xdr:from>
        <xdr:to>
          <xdr:col>0</xdr:col>
          <xdr:colOff>790575</xdr:colOff>
          <xdr:row>7</xdr:row>
          <xdr:rowOff>200025</xdr:rowOff>
        </xdr:to>
        <xdr:sp macro="" textlink="">
          <xdr:nvSpPr>
            <xdr:cNvPr id="93194" name="Button 10" hidden="1">
              <a:extLst>
                <a:ext uri="{63B3BB69-23CF-44E3-9099-C40C66FF867C}">
                  <a14:compatExt spid="_x0000_s93194"/>
                </a:ext>
                <a:ext uri="{FF2B5EF4-FFF2-40B4-BE49-F238E27FC236}">
                  <a16:creationId xmlns:a16="http://schemas.microsoft.com/office/drawing/2014/main" id="{00000000-0008-0000-0400-00000A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0</xdr:row>
          <xdr:rowOff>85725</xdr:rowOff>
        </xdr:from>
        <xdr:to>
          <xdr:col>9</xdr:col>
          <xdr:colOff>1000125</xdr:colOff>
          <xdr:row>1</xdr:row>
          <xdr:rowOff>152400</xdr:rowOff>
        </xdr:to>
        <xdr:sp macro="" textlink="">
          <xdr:nvSpPr>
            <xdr:cNvPr id="93197" name="Button 13" hidden="1">
              <a:extLst>
                <a:ext uri="{63B3BB69-23CF-44E3-9099-C40C66FF867C}">
                  <a14:compatExt spid="_x0000_s93197"/>
                </a:ext>
                <a:ext uri="{FF2B5EF4-FFF2-40B4-BE49-F238E27FC236}">
                  <a16:creationId xmlns:a16="http://schemas.microsoft.com/office/drawing/2014/main" id="{00000000-0008-0000-0400-00000D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1133475</xdr:colOff>
          <xdr:row>0</xdr:row>
          <xdr:rowOff>85725</xdr:rowOff>
        </xdr:from>
        <xdr:to>
          <xdr:col>9</xdr:col>
          <xdr:colOff>2143125</xdr:colOff>
          <xdr:row>1</xdr:row>
          <xdr:rowOff>152400</xdr:rowOff>
        </xdr:to>
        <xdr:sp macro="" textlink="">
          <xdr:nvSpPr>
            <xdr:cNvPr id="93198" name="Button 14" hidden="1">
              <a:extLst>
                <a:ext uri="{63B3BB69-23CF-44E3-9099-C40C66FF867C}">
                  <a14:compatExt spid="_x0000_s93198"/>
                </a:ext>
                <a:ext uri="{FF2B5EF4-FFF2-40B4-BE49-F238E27FC236}">
                  <a16:creationId xmlns:a16="http://schemas.microsoft.com/office/drawing/2014/main" id="{00000000-0008-0000-0400-00000E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7</xdr:col>
          <xdr:colOff>762000</xdr:colOff>
          <xdr:row>0</xdr:row>
          <xdr:rowOff>85725</xdr:rowOff>
        </xdr:from>
        <xdr:to>
          <xdr:col>8</xdr:col>
          <xdr:colOff>428625</xdr:colOff>
          <xdr:row>1</xdr:row>
          <xdr:rowOff>152400</xdr:rowOff>
        </xdr:to>
        <xdr:sp macro="" textlink="">
          <xdr:nvSpPr>
            <xdr:cNvPr id="93200" name="Button 16" hidden="1">
              <a:extLst>
                <a:ext uri="{63B3BB69-23CF-44E3-9099-C40C66FF867C}">
                  <a14:compatExt spid="_x0000_s93200"/>
                </a:ext>
                <a:ext uri="{FF2B5EF4-FFF2-40B4-BE49-F238E27FC236}">
                  <a16:creationId xmlns:a16="http://schemas.microsoft.com/office/drawing/2014/main" id="{00000000-0008-0000-0400-000010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16</xdr:row>
          <xdr:rowOff>66675</xdr:rowOff>
        </xdr:from>
        <xdr:to>
          <xdr:col>0</xdr:col>
          <xdr:colOff>390525</xdr:colOff>
          <xdr:row>16</xdr:row>
          <xdr:rowOff>161925</xdr:rowOff>
        </xdr:to>
        <xdr:sp macro="" textlink="">
          <xdr:nvSpPr>
            <xdr:cNvPr id="104454" name="Button 6" hidden="1">
              <a:extLst>
                <a:ext uri="{63B3BB69-23CF-44E3-9099-C40C66FF867C}">
                  <a14:compatExt spid="_x0000_s104454"/>
                </a:ext>
                <a:ext uri="{FF2B5EF4-FFF2-40B4-BE49-F238E27FC236}">
                  <a16:creationId xmlns:a16="http://schemas.microsoft.com/office/drawing/2014/main" id="{00000000-0008-0000-0B00-0000069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16</xdr:row>
          <xdr:rowOff>66675</xdr:rowOff>
        </xdr:from>
        <xdr:to>
          <xdr:col>0</xdr:col>
          <xdr:colOff>790575</xdr:colOff>
          <xdr:row>16</xdr:row>
          <xdr:rowOff>161925</xdr:rowOff>
        </xdr:to>
        <xdr:sp macro="" textlink="">
          <xdr:nvSpPr>
            <xdr:cNvPr id="104455" name="Button 7" hidden="1">
              <a:extLst>
                <a:ext uri="{63B3BB69-23CF-44E3-9099-C40C66FF867C}">
                  <a14:compatExt spid="_x0000_s104455"/>
                </a:ext>
                <a:ext uri="{FF2B5EF4-FFF2-40B4-BE49-F238E27FC236}">
                  <a16:creationId xmlns:a16="http://schemas.microsoft.com/office/drawing/2014/main" id="{00000000-0008-0000-0B00-0000079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18</xdr:row>
          <xdr:rowOff>66675</xdr:rowOff>
        </xdr:from>
        <xdr:to>
          <xdr:col>0</xdr:col>
          <xdr:colOff>390525</xdr:colOff>
          <xdr:row>18</xdr:row>
          <xdr:rowOff>161925</xdr:rowOff>
        </xdr:to>
        <xdr:sp macro="" textlink="">
          <xdr:nvSpPr>
            <xdr:cNvPr id="129025" name="Button 1" hidden="1">
              <a:extLst>
                <a:ext uri="{63B3BB69-23CF-44E3-9099-C40C66FF867C}">
                  <a14:compatExt spid="_x0000_s129025"/>
                </a:ext>
                <a:ext uri="{FF2B5EF4-FFF2-40B4-BE49-F238E27FC236}">
                  <a16:creationId xmlns:a16="http://schemas.microsoft.com/office/drawing/2014/main" id="{00000000-0008-0000-0C00-000001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18</xdr:row>
          <xdr:rowOff>66675</xdr:rowOff>
        </xdr:from>
        <xdr:to>
          <xdr:col>0</xdr:col>
          <xdr:colOff>790575</xdr:colOff>
          <xdr:row>18</xdr:row>
          <xdr:rowOff>161925</xdr:rowOff>
        </xdr:to>
        <xdr:sp macro="" textlink="">
          <xdr:nvSpPr>
            <xdr:cNvPr id="129026" name="Button 2" hidden="1">
              <a:extLst>
                <a:ext uri="{63B3BB69-23CF-44E3-9099-C40C66FF867C}">
                  <a14:compatExt spid="_x0000_s129026"/>
                </a:ext>
                <a:ext uri="{FF2B5EF4-FFF2-40B4-BE49-F238E27FC236}">
                  <a16:creationId xmlns:a16="http://schemas.microsoft.com/office/drawing/2014/main" id="{00000000-0008-0000-0C00-000002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2" Type="http://schemas.microsoft.com/office/2019/04/relationships/externalLinkLongPath" Target="file:///C:\Users\cecilieellefsen\Documents\Personal\Permisjoner\kant.uio.no\los-ads-u1\mikkelbd\pc\Dokumenter\kant.uio.no\los-ads-u1\mikkelbd\pc\Dokumenter\kant.uio.no\los-ads-u1\EFP\IHR-leveranser%20-%20EFP\S&#248;knadsbudsjett\s&#248;knadsbudsjettering_1.3.xlsx?77ACAC28" TargetMode="External"/><Relationship Id="rId1" Type="http://schemas.openxmlformats.org/officeDocument/2006/relationships/externalLinkPath" Target="file:///\\77ACAC28\s&#248;knadsbudsjettering_1.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agrn\Downloads\Soknadsbudsjettering%20oppdrag%20-%20TDI_6%2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pc\Dokumenter\SFF-IV-v1-21.04.201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kant\los-ads-u1\dagrn\pc\Downloads\Budsjettmal_v52%20partnere_justert%20terj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rering"/>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sheetData sheetId="2">
        <row r="4">
          <cell r="B4" t="str">
            <v>Prosjektansatt</v>
          </cell>
        </row>
        <row r="21">
          <cell r="A21" t="str">
            <v>Viderefordelte midler</v>
          </cell>
        </row>
      </sheetData>
      <sheetData sheetId="3">
        <row r="7">
          <cell r="D7">
            <v>0</v>
          </cell>
        </row>
      </sheetData>
      <sheetData sheetId="4"/>
      <sheetData sheetId="5"/>
      <sheetData sheetId="6">
        <row r="22">
          <cell r="M22">
            <v>19697724.783695277</v>
          </cell>
        </row>
      </sheetData>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side"/>
      <sheetName val="SFF-basis"/>
      <sheetName val="Eksist.prosj."/>
      <sheetName val="Nye prosjekter"/>
      <sheetName val="Eksist. samarb."/>
      <sheetName val="Nye samarb."/>
      <sheetName val="Tabeller"/>
    </sheetNames>
    <sheetDataSet>
      <sheetData sheetId="0" refreshError="1"/>
      <sheetData sheetId="1" refreshError="1">
        <row r="3">
          <cell r="AJ3">
            <v>1</v>
          </cell>
        </row>
        <row r="53">
          <cell r="AJ53">
            <v>2013</v>
          </cell>
          <cell r="AK53">
            <v>2014</v>
          </cell>
          <cell r="AL53">
            <v>2015</v>
          </cell>
          <cell r="AM53">
            <v>2016</v>
          </cell>
          <cell r="AN53">
            <v>2017</v>
          </cell>
          <cell r="AO53">
            <v>2018</v>
          </cell>
          <cell r="AP53">
            <v>2019</v>
          </cell>
          <cell r="AQ53">
            <v>2020</v>
          </cell>
          <cell r="AR53">
            <v>2021</v>
          </cell>
          <cell r="AS53">
            <v>2022</v>
          </cell>
        </row>
      </sheetData>
      <sheetData sheetId="2" refreshError="1"/>
      <sheetData sheetId="3" refreshError="1"/>
      <sheetData sheetId="4" refreshError="1"/>
      <sheetData sheetId="5" refreshError="1"/>
      <sheetData sheetId="6" refreshError="1">
        <row r="2">
          <cell r="F2" t="str">
            <v>Kontor</v>
          </cell>
        </row>
        <row r="12">
          <cell r="C12">
            <v>1006893.3805286431</v>
          </cell>
        </row>
        <row r="14">
          <cell r="C14">
            <v>872442.89192803809</v>
          </cell>
        </row>
        <row r="15">
          <cell r="C15">
            <v>696404.45200236584</v>
          </cell>
        </row>
        <row r="16">
          <cell r="C16">
            <v>1121453.9793650857</v>
          </cell>
        </row>
        <row r="17">
          <cell r="C17">
            <v>646163.10707860463</v>
          </cell>
        </row>
        <row r="18">
          <cell r="C18">
            <v>554979.58647146996</v>
          </cell>
        </row>
        <row r="19">
          <cell r="C19">
            <v>477615.66459657805</v>
          </cell>
        </row>
        <row r="20">
          <cell r="C20">
            <v>537543.64414574311</v>
          </cell>
        </row>
        <row r="45">
          <cell r="D45">
            <v>1</v>
          </cell>
          <cell r="E45">
            <v>1.03</v>
          </cell>
          <cell r="F45">
            <v>1.0609</v>
          </cell>
          <cell r="G45">
            <v>1.092727</v>
          </cell>
          <cell r="H45">
            <v>1.1255088100000001</v>
          </cell>
          <cell r="I45">
            <v>1.1592740743000001</v>
          </cell>
          <cell r="J45">
            <v>1.1940522965290001</v>
          </cell>
          <cell r="K45">
            <v>1.2298738654248702</v>
          </cell>
          <cell r="L45">
            <v>1.2667700813876164</v>
          </cell>
          <cell r="M45">
            <v>1.3047731838292449</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sjett"/>
      <sheetName val="Prosjektcontroller"/>
      <sheetName val="Registrering"/>
    </sheetNames>
    <sheetDataSet>
      <sheetData sheetId="0" refreshError="1"/>
      <sheetData sheetId="1" refreshError="1"/>
      <sheetData sheetId="2" refreshError="1"/>
    </sheetDataSet>
  </externalBook>
</externalLink>
</file>

<file path=xl/persons/person.xml><?xml version="1.0" encoding="utf-8"?>
<personList xmlns="http://schemas.microsoft.com/office/spreadsheetml/2018/threadedcomments" xmlns:x="http://schemas.openxmlformats.org/spreadsheetml/2006/main">
  <person displayName="Terje Bakke" id="{B71BC855-A498-405E-B42B-2B2F7BD86004}" userId="Terje Bakke" providerId="None"/>
  <person displayName="Dag Roar Nielsen" id="{CFEE6564-763F-427B-86CE-A94F51311924}" userId="Dag Roar Nielsen" providerId="None"/>
  <person displayName="Thomas Kjensli" id="{0B78C5C1-B79B-44A4-810D-6B91BBE0A6DD}" userId="S::tkjensli@uio.no::780d8d0f-93f2-419e-a53f-581878ca0999" providerId="AD"/>
</personList>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9</v>
    <v>3</v>
  </rv>
  <rv s="1">
    <v>9</v>
    <v>1</v>
  </rv>
</rvData>
</file>

<file path=xl/richData/rdrichvaluestructure.xml><?xml version="1.0" encoding="utf-8"?>
<rvStructures xmlns="http://schemas.microsoft.com/office/spreadsheetml/2017/richdata" count="2">
  <s t="_error">
    <k n="errorType" t="i"/>
    <k n="subType" t="i"/>
  </s>
  <s t="_error">
    <k n="errorType" t="i"/>
    <k n="propagated" t="b"/>
  </s>
</rvStructure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I28" personId="{CFEE6564-763F-427B-86CE-A94F51311924}" id="{96252EC8-C23D-4754-A882-0A0333D1A77F}">
    <text xml:space="preserve">Ved å legge inn en prosentsats så vil den eksterne inntekten i prosjektet kalkuleres på bakgrunn av arbeidsinnsatsen i prosjektet.
</text>
  </threadedComment>
  <threadedComment ref="B47" dT="2025-03-20T08:01:34.21" personId="{0B78C5C1-B79B-44A4-810D-6B91BBE0A6DD}" id="{9503A51B-28FE-455C-940F-6588EB6255D6}">
    <text>(Trekkes fra prisgrunnlaget for deltager)</text>
  </threadedComment>
  <threadedComment ref="B48" dT="2025-03-20T08:01:46.67" personId="{0B78C5C1-B79B-44A4-810D-6B91BBE0A6DD}" id="{E5896B46-2835-4E9C-8D17-62C4A7F87F7B}">
    <text>(Nettobeløpet trekkes fra prisgrunnlaget for deltager)</text>
  </threadedComment>
</ThreadedComments>
</file>

<file path=xl/threadedComments/threadedComment2.xml><?xml version="1.0" encoding="utf-8"?>
<ThreadedComments xmlns="http://schemas.microsoft.com/office/spreadsheetml/2018/threadedcomments" xmlns:x="http://schemas.openxmlformats.org/spreadsheetml/2006/main">
  <threadedComment ref="B3" personId="{B71BC855-A498-405E-B42B-2B2F7BD86004}" id="{33307AF1-C77E-46BC-A0B4-89CBD101CC64}">
    <text xml:space="preserve">Stillinger som kommer fra LOS og Fakultetet legges inn her. 
</text>
  </threadedComment>
  <threadedComment ref="H3" personId="{CFEE6564-763F-427B-86CE-A94F51311924}" id="{8D1DD706-EC49-4493-B344-6A007B45D86C}">
    <text xml:space="preserve">Husk å legge inn finansiering.
</text>
  </threadedComment>
  <threadedComment ref="B27" personId="{B71BC855-A498-405E-B42B-2B2F7BD86004}" id="{34869CD6-50A4-4BA3-B39D-B9D04C75D0C1}">
    <text xml:space="preserve">Interne frikjøp skal ikke benyttes på Fellesløftet!!
</text>
  </threadedComment>
  <threadedComment ref="J55" personId="{B71BC855-A498-405E-B42B-2B2F7BD86004}" id="{64D79538-A571-46E5-B006-7F7225A5ADFF}">
    <text xml:space="preserve">Gir økt egenandel pga økt internt finansiert overhead.
</text>
  </threadedComment>
  <threadedComment ref="B70" personId="{B71BC855-A498-405E-B42B-2B2F7BD86004}" id="{E36AC548-7124-4965-B615-F87736D2588A}">
    <text xml:space="preserve">
</text>
  </threadedComment>
  <threadedComment ref="BM80" personId="{B71BC855-A498-405E-B42B-2B2F7BD86004}" id="{A01E295B-B5CC-4605-968A-D92537CFF443}">
    <text xml:space="preserve">Prosentsatsen er et vektet snitt av prosentsatsene og nivået for lønn de respektive år i prosjektperioden.
</text>
  </threadedComment>
  <threadedComment ref="B81" personId="{B71BC855-A498-405E-B42B-2B2F7BD86004}" id="{534CE585-5CD5-40B9-83F4-F525B2D35FE4}">
    <text xml:space="preserve">Hvis Finansiørs maksimal betalingsvillighet overstiger TDI -satsen, så oppjustereres påslaget tilsvarende betalinlgsvilligheten.
</text>
  </threadedComment>
  <threadedComment ref="E83" personId="{B71BC855-A498-405E-B42B-2B2F7BD86004}" id="{7A9D250D-F757-41F3-BCF2-C2768209B9CC}">
    <text xml:space="preserve">Legg inn policy manuelt her.
</text>
  </threadedComment>
  <threadedComment ref="BM88" personId="{B71BC855-A498-405E-B42B-2B2F7BD86004}" id="{DB2E4369-EE53-4C12-9388-189DB01BEB91}">
    <text>Sum personalkostnader i prosjektperioden</text>
  </threadedComment>
</ThreadedComments>
</file>

<file path=xl/threadedComments/threadedComment3.xml><?xml version="1.0" encoding="utf-8"?>
<ThreadedComments xmlns="http://schemas.microsoft.com/office/spreadsheetml/2018/threadedcomments" xmlns:x="http://schemas.openxmlformats.org/spreadsheetml/2006/main">
  <threadedComment ref="F3" dT="2025-03-20T09:08:07.38" personId="{0B78C5C1-B79B-44A4-810D-6B91BBE0A6DD}" id="{688C9101-19A8-4187-BF88-FD23195F5BB2}">
    <text xml:space="preserve">Inkl. evt faktor for uttellling i arbeidstidsregnskap
</text>
  </threadedComment>
</ThreadedComments>
</file>

<file path=xl/threadedComments/threadedComment4.xml><?xml version="1.0" encoding="utf-8"?>
<ThreadedComments xmlns="http://schemas.microsoft.com/office/spreadsheetml/2018/threadedcomments" xmlns:x="http://schemas.openxmlformats.org/spreadsheetml/2006/main">
  <threadedComment ref="B14" personId="{B71BC855-A498-405E-B42B-2B2F7BD86004}" id="{9040C2A0-C012-4B91-85FC-9F2C1F54ED59}">
    <text xml:space="preserve">Denne er nok ikke så aktuell på ordinære NFR prosjekter da det sjelden/aldri gis incentivmidler fra verken sentral eller fakultet på slike prosjekter. 
</text>
  </threadedComment>
  <threadedComment ref="B22" personId="{B71BC855-A498-405E-B42B-2B2F7BD86004}" id="{EC300E67-A52C-412A-AF72-47003A5D8B6D}">
    <text xml:space="preserve">
Legger seg på andre driftskostnader mot NFR</text>
  </threadedComment>
</ThreadedComments>
</file>

<file path=xl/threadedComments/threadedComment5.xml><?xml version="1.0" encoding="utf-8"?>
<ThreadedComments xmlns="http://schemas.microsoft.com/office/spreadsheetml/2018/threadedcomments" xmlns:x="http://schemas.openxmlformats.org/spreadsheetml/2006/main">
  <threadedComment ref="B15" personId="{B71BC855-A498-405E-B42B-2B2F7BD86004}" id="{F7D4181A-66F2-4E65-94CA-33A1B73FE27D}">
    <text xml:space="preserve">Denne er nok ikke så aktuell på ordinære NFR prosjekter da det sjelden/aldri gis incentivmidler fra verken sentral eller fakultet på slike prosjekter. 
</text>
  </threadedComment>
</ThreadedComments>
</file>

<file path=xl/threadedComments/threadedComment6.xml><?xml version="1.0" encoding="utf-8"?>
<ThreadedComments xmlns="http://schemas.microsoft.com/office/spreadsheetml/2018/threadedcomments" xmlns:x="http://schemas.openxmlformats.org/spreadsheetml/2006/main">
  <threadedComment ref="B18" personId="{CFEE6564-763F-427B-86CE-A94F51311924}" id="{96376BD9-4EBA-4A8C-BF64-24DF243F73C3}">
    <text xml:space="preserve">Legg inn merkostnader med positivt fortegn og merinntekter med negativt fortegn
</text>
  </threadedComment>
</ThreadedComments>
</file>

<file path=xl/threadedComments/threadedComment7.xml><?xml version="1.0" encoding="utf-8"?>
<ThreadedComments xmlns="http://schemas.microsoft.com/office/spreadsheetml/2018/threadedcomments" xmlns:x="http://schemas.openxmlformats.org/spreadsheetml/2006/main">
  <threadedComment ref="C12" personId="{B71BC855-A498-405E-B42B-2B2F7BD86004}" id="{5FF9A930-374B-4C78-BE9C-3C8C6DD1145F}">
    <text>Universitetssektoren fylles ut automatisk, de øvirge må legges inn maneult i hele kroner. (Formateres automatisk til hele 1000 kroner)</text>
  </threadedComment>
</ThreadedComments>
</file>

<file path=xl/threadedComments/threadedComment8.xml><?xml version="1.0" encoding="utf-8"?>
<ThreadedComments xmlns="http://schemas.microsoft.com/office/spreadsheetml/2018/threadedcomments" xmlns:x="http://schemas.openxmlformats.org/spreadsheetml/2006/main">
  <threadedComment ref="C12" personId="{B71BC855-A498-405E-B42B-2B2F7BD86004}" id="{7C20DB6E-6C23-4144-87C9-10CFEB1E6100}">
    <text>Universitetssektoren fylles ut automatisk, de øvirge må legges inn maneult i hele kroner. (Formateres automatisk til hele 1000 kroner)</text>
  </threadedComment>
</ThreadedComments>
</file>

<file path=xl/threadedComments/threadedComment9.xml><?xml version="1.0" encoding="utf-8"?>
<ThreadedComments xmlns="http://schemas.microsoft.com/office/spreadsheetml/2018/threadedcomments" xmlns:x="http://schemas.openxmlformats.org/spreadsheetml/2006/main">
  <threadedComment ref="B36" personId="{CFEE6564-763F-427B-86CE-A94F51311924}" id="{E4213CE1-CB4E-4390-9688-6C56B9B69A76}">
    <text xml:space="preserve">Legg inn i hele tall for å få det opp i 1000 kroner.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7.xml"/><Relationship Id="rId13" Type="http://schemas.openxmlformats.org/officeDocument/2006/relationships/ctrlProp" Target="../ctrlProps/ctrlProp12.xml"/><Relationship Id="rId18" Type="http://schemas.openxmlformats.org/officeDocument/2006/relationships/ctrlProp" Target="../ctrlProps/ctrlProp17.xml"/><Relationship Id="rId26" Type="http://schemas.openxmlformats.org/officeDocument/2006/relationships/ctrlProp" Target="../ctrlProps/ctrlProp25.xml"/><Relationship Id="rId3" Type="http://schemas.openxmlformats.org/officeDocument/2006/relationships/vmlDrawing" Target="../drawings/vmlDrawing3.vml"/><Relationship Id="rId21" Type="http://schemas.openxmlformats.org/officeDocument/2006/relationships/ctrlProp" Target="../ctrlProps/ctrlProp20.xml"/><Relationship Id="rId7" Type="http://schemas.openxmlformats.org/officeDocument/2006/relationships/ctrlProp" Target="../ctrlProps/ctrlProp6.xml"/><Relationship Id="rId12" Type="http://schemas.openxmlformats.org/officeDocument/2006/relationships/ctrlProp" Target="../ctrlProps/ctrlProp11.xml"/><Relationship Id="rId17" Type="http://schemas.openxmlformats.org/officeDocument/2006/relationships/ctrlProp" Target="../ctrlProps/ctrlProp16.xml"/><Relationship Id="rId25" Type="http://schemas.openxmlformats.org/officeDocument/2006/relationships/ctrlProp" Target="../ctrlProps/ctrlProp24.xml"/><Relationship Id="rId2" Type="http://schemas.openxmlformats.org/officeDocument/2006/relationships/drawing" Target="../drawings/drawing2.xml"/><Relationship Id="rId16" Type="http://schemas.openxmlformats.org/officeDocument/2006/relationships/ctrlProp" Target="../ctrlProps/ctrlProp15.xml"/><Relationship Id="rId20" Type="http://schemas.openxmlformats.org/officeDocument/2006/relationships/ctrlProp" Target="../ctrlProps/ctrlProp19.xml"/><Relationship Id="rId1" Type="http://schemas.openxmlformats.org/officeDocument/2006/relationships/printerSettings" Target="../printerSettings/printerSettings3.bin"/><Relationship Id="rId6" Type="http://schemas.openxmlformats.org/officeDocument/2006/relationships/ctrlProp" Target="../ctrlProps/ctrlProp5.xml"/><Relationship Id="rId11" Type="http://schemas.openxmlformats.org/officeDocument/2006/relationships/ctrlProp" Target="../ctrlProps/ctrlProp10.xml"/><Relationship Id="rId24" Type="http://schemas.openxmlformats.org/officeDocument/2006/relationships/ctrlProp" Target="../ctrlProps/ctrlProp23.xml"/><Relationship Id="rId5" Type="http://schemas.openxmlformats.org/officeDocument/2006/relationships/ctrlProp" Target="../ctrlProps/ctrlProp4.xml"/><Relationship Id="rId15" Type="http://schemas.openxmlformats.org/officeDocument/2006/relationships/ctrlProp" Target="../ctrlProps/ctrlProp14.xml"/><Relationship Id="rId23" Type="http://schemas.openxmlformats.org/officeDocument/2006/relationships/ctrlProp" Target="../ctrlProps/ctrlProp22.xml"/><Relationship Id="rId28" Type="http://schemas.openxmlformats.org/officeDocument/2006/relationships/comments" Target="../comments2.xml"/><Relationship Id="rId10" Type="http://schemas.openxmlformats.org/officeDocument/2006/relationships/ctrlProp" Target="../ctrlProps/ctrlProp9.xml"/><Relationship Id="rId19" Type="http://schemas.openxmlformats.org/officeDocument/2006/relationships/ctrlProp" Target="../ctrlProps/ctrlProp18.xml"/><Relationship Id="rId4" Type="http://schemas.openxmlformats.org/officeDocument/2006/relationships/ctrlProp" Target="../ctrlProps/ctrlProp3.xml"/><Relationship Id="rId9" Type="http://schemas.openxmlformats.org/officeDocument/2006/relationships/ctrlProp" Target="../ctrlProps/ctrlProp8.xml"/><Relationship Id="rId14" Type="http://schemas.openxmlformats.org/officeDocument/2006/relationships/ctrlProp" Target="../ctrlProps/ctrlProp13.xml"/><Relationship Id="rId22" Type="http://schemas.openxmlformats.org/officeDocument/2006/relationships/ctrlProp" Target="../ctrlProps/ctrlProp21.xml"/><Relationship Id="rId27" Type="http://schemas.openxmlformats.org/officeDocument/2006/relationships/ctrlProp" Target="../ctrlProps/ctrlProp26.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31.xml"/><Relationship Id="rId13" Type="http://schemas.openxmlformats.org/officeDocument/2006/relationships/ctrlProp" Target="../ctrlProps/ctrlProp36.xml"/><Relationship Id="rId18" Type="http://schemas.openxmlformats.org/officeDocument/2006/relationships/ctrlProp" Target="../ctrlProps/ctrlProp41.xml"/><Relationship Id="rId26" Type="http://schemas.openxmlformats.org/officeDocument/2006/relationships/ctrlProp" Target="../ctrlProps/ctrlProp49.xml"/><Relationship Id="rId3" Type="http://schemas.openxmlformats.org/officeDocument/2006/relationships/vmlDrawing" Target="../drawings/vmlDrawing4.vml"/><Relationship Id="rId21" Type="http://schemas.openxmlformats.org/officeDocument/2006/relationships/ctrlProp" Target="../ctrlProps/ctrlProp44.xml"/><Relationship Id="rId7" Type="http://schemas.openxmlformats.org/officeDocument/2006/relationships/ctrlProp" Target="../ctrlProps/ctrlProp30.xml"/><Relationship Id="rId12" Type="http://schemas.openxmlformats.org/officeDocument/2006/relationships/ctrlProp" Target="../ctrlProps/ctrlProp35.xml"/><Relationship Id="rId17" Type="http://schemas.openxmlformats.org/officeDocument/2006/relationships/ctrlProp" Target="../ctrlProps/ctrlProp40.xml"/><Relationship Id="rId25" Type="http://schemas.openxmlformats.org/officeDocument/2006/relationships/ctrlProp" Target="../ctrlProps/ctrlProp48.xml"/><Relationship Id="rId2" Type="http://schemas.openxmlformats.org/officeDocument/2006/relationships/drawing" Target="../drawings/drawing3.xml"/><Relationship Id="rId16" Type="http://schemas.openxmlformats.org/officeDocument/2006/relationships/ctrlProp" Target="../ctrlProps/ctrlProp39.xml"/><Relationship Id="rId20" Type="http://schemas.openxmlformats.org/officeDocument/2006/relationships/ctrlProp" Target="../ctrlProps/ctrlProp43.xml"/><Relationship Id="rId29" Type="http://schemas.microsoft.com/office/2017/10/relationships/threadedComment" Target="../threadedComments/threadedComment2.xml"/><Relationship Id="rId1" Type="http://schemas.openxmlformats.org/officeDocument/2006/relationships/printerSettings" Target="../printerSettings/printerSettings4.bin"/><Relationship Id="rId6" Type="http://schemas.openxmlformats.org/officeDocument/2006/relationships/ctrlProp" Target="../ctrlProps/ctrlProp29.xml"/><Relationship Id="rId11" Type="http://schemas.openxmlformats.org/officeDocument/2006/relationships/ctrlProp" Target="../ctrlProps/ctrlProp34.xml"/><Relationship Id="rId24" Type="http://schemas.openxmlformats.org/officeDocument/2006/relationships/ctrlProp" Target="../ctrlProps/ctrlProp47.xml"/><Relationship Id="rId5" Type="http://schemas.openxmlformats.org/officeDocument/2006/relationships/ctrlProp" Target="../ctrlProps/ctrlProp28.xml"/><Relationship Id="rId15" Type="http://schemas.openxmlformats.org/officeDocument/2006/relationships/ctrlProp" Target="../ctrlProps/ctrlProp38.xml"/><Relationship Id="rId23" Type="http://schemas.openxmlformats.org/officeDocument/2006/relationships/ctrlProp" Target="../ctrlProps/ctrlProp46.xml"/><Relationship Id="rId28" Type="http://schemas.openxmlformats.org/officeDocument/2006/relationships/comments" Target="../comments3.xml"/><Relationship Id="rId10" Type="http://schemas.openxmlformats.org/officeDocument/2006/relationships/ctrlProp" Target="../ctrlProps/ctrlProp33.xml"/><Relationship Id="rId19" Type="http://schemas.openxmlformats.org/officeDocument/2006/relationships/ctrlProp" Target="../ctrlProps/ctrlProp42.xml"/><Relationship Id="rId4" Type="http://schemas.openxmlformats.org/officeDocument/2006/relationships/ctrlProp" Target="../ctrlProps/ctrlProp27.xml"/><Relationship Id="rId9" Type="http://schemas.openxmlformats.org/officeDocument/2006/relationships/ctrlProp" Target="../ctrlProps/ctrlProp32.xml"/><Relationship Id="rId14" Type="http://schemas.openxmlformats.org/officeDocument/2006/relationships/ctrlProp" Target="../ctrlProps/ctrlProp37.xml"/><Relationship Id="rId22" Type="http://schemas.openxmlformats.org/officeDocument/2006/relationships/ctrlProp" Target="../ctrlProps/ctrlProp45.xml"/><Relationship Id="rId27" Type="http://schemas.openxmlformats.org/officeDocument/2006/relationships/ctrlProp" Target="../ctrlProps/ctrlProp50.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56.xml"/><Relationship Id="rId3" Type="http://schemas.openxmlformats.org/officeDocument/2006/relationships/ctrlProp" Target="../ctrlProps/ctrlProp51.xml"/><Relationship Id="rId7" Type="http://schemas.openxmlformats.org/officeDocument/2006/relationships/ctrlProp" Target="../ctrlProps/ctrlProp55.xml"/><Relationship Id="rId2" Type="http://schemas.openxmlformats.org/officeDocument/2006/relationships/vmlDrawing" Target="../drawings/vmlDrawing5.vml"/><Relationship Id="rId1" Type="http://schemas.openxmlformats.org/officeDocument/2006/relationships/drawing" Target="../drawings/drawing4.xml"/><Relationship Id="rId6" Type="http://schemas.openxmlformats.org/officeDocument/2006/relationships/ctrlProp" Target="../ctrlProps/ctrlProp54.xml"/><Relationship Id="rId5" Type="http://schemas.openxmlformats.org/officeDocument/2006/relationships/ctrlProp" Target="../ctrlProps/ctrlProp53.xml"/><Relationship Id="rId4" Type="http://schemas.openxmlformats.org/officeDocument/2006/relationships/ctrlProp" Target="../ctrlProps/ctrlProp52.xml"/><Relationship Id="rId9" Type="http://schemas.openxmlformats.org/officeDocument/2006/relationships/ctrlProp" Target="../ctrlProps/ctrlProp57.xml"/></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6.vml"/><Relationship Id="rId1" Type="http://schemas.openxmlformats.org/officeDocument/2006/relationships/printerSettings" Target="../printerSettings/printerSettings5.bin"/><Relationship Id="rId4" Type="http://schemas.microsoft.com/office/2017/10/relationships/threadedComment" Target="../threadedComments/threadedComment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7.vml"/><Relationship Id="rId1" Type="http://schemas.openxmlformats.org/officeDocument/2006/relationships/printerSettings" Target="../printerSettings/printerSettings7.bin"/><Relationship Id="rId4" Type="http://schemas.microsoft.com/office/2017/10/relationships/threadedComment" Target="../threadedComments/threadedComment4.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8.vml"/><Relationship Id="rId1" Type="http://schemas.openxmlformats.org/officeDocument/2006/relationships/printerSettings" Target="../printerSettings/printerSettings9.bin"/><Relationship Id="rId4" Type="http://schemas.microsoft.com/office/2017/10/relationships/threadedComment" Target="../threadedComments/threadedComment5.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9.vml"/><Relationship Id="rId7" Type="http://schemas.microsoft.com/office/2017/10/relationships/threadedComment" Target="../threadedComments/threadedComment6.xml"/><Relationship Id="rId2" Type="http://schemas.openxmlformats.org/officeDocument/2006/relationships/drawing" Target="../drawings/drawing5.xml"/><Relationship Id="rId1" Type="http://schemas.openxmlformats.org/officeDocument/2006/relationships/printerSettings" Target="../printerSettings/printerSettings11.bin"/><Relationship Id="rId6" Type="http://schemas.openxmlformats.org/officeDocument/2006/relationships/comments" Target="../comments7.xml"/><Relationship Id="rId5" Type="http://schemas.openxmlformats.org/officeDocument/2006/relationships/ctrlProp" Target="../ctrlProps/ctrlProp59.xml"/><Relationship Id="rId4" Type="http://schemas.openxmlformats.org/officeDocument/2006/relationships/ctrlProp" Target="../ctrlProps/ctrlProp58.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6.xml"/><Relationship Id="rId1" Type="http://schemas.openxmlformats.org/officeDocument/2006/relationships/printerSettings" Target="../printerSettings/printerSettings12.bin"/><Relationship Id="rId6" Type="http://schemas.openxmlformats.org/officeDocument/2006/relationships/comments" Target="../comments8.xml"/><Relationship Id="rId5" Type="http://schemas.openxmlformats.org/officeDocument/2006/relationships/ctrlProp" Target="../ctrlProps/ctrlProp61.xml"/><Relationship Id="rId4" Type="http://schemas.openxmlformats.org/officeDocument/2006/relationships/ctrlProp" Target="../ctrlProps/ctrlProp60.xml"/></Relationships>
</file>

<file path=xl/worksheets/_rels/sheet14.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11.vml"/></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www.forskningsradet.no/servlet/Satellite?c=Page&amp;pagename=ForskningsradetNorsk%2FHovedsidemal&amp;cid=1183468209187" TargetMode="External"/></Relationships>
</file>

<file path=xl/worksheets/_rels/sheet16.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2.vml"/><Relationship Id="rId1" Type="http://schemas.openxmlformats.org/officeDocument/2006/relationships/printerSettings" Target="../printerSettings/printerSettings14.bin"/><Relationship Id="rId4" Type="http://schemas.microsoft.com/office/2017/10/relationships/threadedComment" Target="../threadedComments/threadedComment7.xml"/></Relationships>
</file>

<file path=xl/worksheets/_rels/sheet17.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3.v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4.vml"/></Relationships>
</file>

<file path=xl/worksheets/_rels/sheet19.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5.vml"/><Relationship Id="rId1" Type="http://schemas.openxmlformats.org/officeDocument/2006/relationships/printerSettings" Target="../printerSettings/printerSettings16.bin"/><Relationship Id="rId4" Type="http://schemas.microsoft.com/office/2017/10/relationships/threadedComment" Target="../threadedComments/threadedComment8.xml"/></Relationships>
</file>

<file path=xl/worksheets/_rels/sheet20.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7.vml"/></Relationships>
</file>

<file path=xl/worksheets/_rels/sheet22.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8.vml"/><Relationship Id="rId1" Type="http://schemas.openxmlformats.org/officeDocument/2006/relationships/printerSettings" Target="../printerSettings/printerSettings18.bin"/><Relationship Id="rId4" Type="http://schemas.microsoft.com/office/2017/10/relationships/threadedComment" Target="../threadedComments/threadedComment9.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9.vm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8.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20.vml"/></Relationships>
</file>

<file path=xl/worksheets/_rels/sheet29.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21.vml"/></Relationships>
</file>

<file path=xl/worksheets/_rels/sheet30.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2.vml"/></Relationships>
</file>

<file path=xl/worksheets/_rels/sheet31.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3.vml"/></Relationships>
</file>

<file path=xl/worksheets/_rels/sheet32.xml.rels><?xml version="1.0" encoding="UTF-8" standalone="yes"?>
<Relationships xmlns="http://schemas.openxmlformats.org/package/2006/relationships"><Relationship Id="rId2" Type="http://schemas.openxmlformats.org/officeDocument/2006/relationships/comments" Target="../comments22.xml"/><Relationship Id="rId1" Type="http://schemas.openxmlformats.org/officeDocument/2006/relationships/vmlDrawing" Target="../drawings/vmlDrawing24.vml"/></Relationships>
</file>

<file path=xl/worksheets/_rels/sheet33.xml.rels><?xml version="1.0" encoding="UTF-8" standalone="yes"?>
<Relationships xmlns="http://schemas.openxmlformats.org/package/2006/relationships"><Relationship Id="rId2" Type="http://schemas.openxmlformats.org/officeDocument/2006/relationships/comments" Target="../comments23.xml"/><Relationship Id="rId1" Type="http://schemas.openxmlformats.org/officeDocument/2006/relationships/vmlDrawing" Target="../drawings/vmlDrawing25.vml"/></Relationships>
</file>

<file path=xl/worksheets/_rels/sheet34.xml.rels><?xml version="1.0" encoding="UTF-8" standalone="yes"?>
<Relationships xmlns="http://schemas.openxmlformats.org/package/2006/relationships"><Relationship Id="rId2" Type="http://schemas.openxmlformats.org/officeDocument/2006/relationships/comments" Target="../comments24.xml"/><Relationship Id="rId1" Type="http://schemas.openxmlformats.org/officeDocument/2006/relationships/vmlDrawing" Target="../drawings/vmlDrawing26.vml"/></Relationships>
</file>

<file path=xl/worksheets/_rels/sheet35.xml.rels><?xml version="1.0" encoding="UTF-8" standalone="yes"?>
<Relationships xmlns="http://schemas.openxmlformats.org/package/2006/relationships"><Relationship Id="rId2" Type="http://schemas.openxmlformats.org/officeDocument/2006/relationships/comments" Target="../comments25.xml"/><Relationship Id="rId1" Type="http://schemas.openxmlformats.org/officeDocument/2006/relationships/vmlDrawing" Target="../drawings/vmlDrawing27.vml"/></Relationships>
</file>

<file path=xl/worksheets/_rels/sheet36.xml.rels><?xml version="1.0" encoding="UTF-8" standalone="yes"?>
<Relationships xmlns="http://schemas.openxmlformats.org/package/2006/relationships"><Relationship Id="rId2" Type="http://schemas.openxmlformats.org/officeDocument/2006/relationships/comments" Target="../comments26.xml"/><Relationship Id="rId1" Type="http://schemas.openxmlformats.org/officeDocument/2006/relationships/vmlDrawing" Target="../drawings/vmlDrawing28.vml"/></Relationships>
</file>

<file path=xl/worksheets/_rels/sheet37.xml.rels><?xml version="1.0" encoding="UTF-8" standalone="yes"?>
<Relationships xmlns="http://schemas.openxmlformats.org/package/2006/relationships"><Relationship Id="rId2" Type="http://schemas.openxmlformats.org/officeDocument/2006/relationships/comments" Target="../comments27.xml"/><Relationship Id="rId1" Type="http://schemas.openxmlformats.org/officeDocument/2006/relationships/vmlDrawing" Target="../drawings/vmlDrawing29.vml"/></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pageSetUpPr autoPageBreaks="0"/>
  </sheetPr>
  <dimension ref="A1:B40"/>
  <sheetViews>
    <sheetView showGridLines="0" showRowColHeaders="0" zoomScale="130" zoomScaleNormal="130" workbookViewId="0">
      <selection activeCell="A40" sqref="A40"/>
    </sheetView>
  </sheetViews>
  <sheetFormatPr baseColWidth="10" defaultColWidth="9.140625" defaultRowHeight="12.75" x14ac:dyDescent="0.2"/>
  <cols>
    <col min="1" max="1" width="31" customWidth="1"/>
    <col min="2" max="2" width="41.140625" customWidth="1"/>
    <col min="9" max="9" width="101.42578125" customWidth="1"/>
  </cols>
  <sheetData>
    <row r="1" spans="2:2" ht="93" customHeight="1" x14ac:dyDescent="0.25">
      <c r="B1" s="441" t="s">
        <v>0</v>
      </c>
    </row>
    <row r="2" spans="2:2" ht="64.5" customHeight="1" x14ac:dyDescent="0.2">
      <c r="B2" s="442" t="s">
        <v>1</v>
      </c>
    </row>
    <row r="3" spans="2:2" ht="15" x14ac:dyDescent="0.25">
      <c r="B3" s="79" t="s">
        <v>2</v>
      </c>
    </row>
    <row r="4" spans="2:2" ht="14.25" x14ac:dyDescent="0.2">
      <c r="B4" s="338" t="s">
        <v>3</v>
      </c>
    </row>
    <row r="5" spans="2:2" ht="14.25" x14ac:dyDescent="0.2">
      <c r="B5" s="198"/>
    </row>
    <row r="6" spans="2:2" ht="15" x14ac:dyDescent="0.25">
      <c r="B6" s="79" t="s">
        <v>4</v>
      </c>
    </row>
    <row r="7" spans="2:2" ht="14.25" x14ac:dyDescent="0.2">
      <c r="B7" s="338" t="s">
        <v>5</v>
      </c>
    </row>
    <row r="8" spans="2:2" ht="14.25" hidden="1" x14ac:dyDescent="0.2">
      <c r="B8" s="198"/>
    </row>
    <row r="9" spans="2:2" ht="15" hidden="1" x14ac:dyDescent="0.25">
      <c r="B9" s="79" t="s">
        <v>6</v>
      </c>
    </row>
    <row r="10" spans="2:2" ht="14.25" hidden="1" x14ac:dyDescent="0.2">
      <c r="B10" s="338" t="s">
        <v>7</v>
      </c>
    </row>
    <row r="11" spans="2:2" hidden="1" x14ac:dyDescent="0.2"/>
    <row r="12" spans="2:2" hidden="1" x14ac:dyDescent="0.2"/>
    <row r="13" spans="2:2" hidden="1" x14ac:dyDescent="0.2"/>
    <row r="14" spans="2:2" hidden="1" x14ac:dyDescent="0.2"/>
    <row r="40" spans="1:1" x14ac:dyDescent="0.2">
      <c r="A40" s="514">
        <v>45686</v>
      </c>
    </row>
  </sheetData>
  <sheetProtection formatCells="0" formatColumns="0" formatRows="0" selectLockedCells="1"/>
  <dataValidations count="3">
    <dataValidation type="list" allowBlank="1" showInputMessage="1" showErrorMessage="1" sqref="B4" xr:uid="{00000000-0002-0000-0000-000000000000}">
      <formula1>"Velg kategorisering:,Bidrag,Oppdrag"</formula1>
    </dataValidation>
    <dataValidation type="list" allowBlank="1" showInputMessage="1" showErrorMessage="1" sqref="B7" xr:uid="{00000000-0002-0000-0000-000001000000}">
      <formula1>"Velg søknadstype:,Oppdragsbudsjettering, Konferansebudsjett"</formula1>
    </dataValidation>
    <dataValidation type="list" allowBlank="1" showInputMessage="1" showErrorMessage="1" sqref="B10" xr:uid="{00000000-0002-0000-0000-000002000000}">
      <formula1>"Velg søknadstype:,Ordinære NFR prosjekter,Fellesløftet,SFF,Øvrige"</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6803" r:id="rId4" name="Button 3">
              <controlPr defaultSize="0" print="0" autoFill="0" autoPict="0" macro="[0]!VisAlt">
                <anchor moveWithCells="1" sizeWithCells="1">
                  <from>
                    <xdr:col>19</xdr:col>
                    <xdr:colOff>447675</xdr:colOff>
                    <xdr:row>0</xdr:row>
                    <xdr:rowOff>257175</xdr:rowOff>
                  </from>
                  <to>
                    <xdr:col>22</xdr:col>
                    <xdr:colOff>257175</xdr:colOff>
                    <xdr:row>0</xdr:row>
                    <xdr:rowOff>1095375</xdr:rowOff>
                  </to>
                </anchor>
              </controlPr>
            </control>
          </mc:Choice>
        </mc:AlternateContent>
        <mc:AlternateContent xmlns:mc="http://schemas.openxmlformats.org/markup-compatibility/2006">
          <mc:Choice Requires="x14">
            <control shapeId="76806" r:id="rId5" name="Button 6">
              <controlPr defaultSize="0" print="0" autoFill="0" autoPict="0" macro="[0]!TilbakestillKnapp">
                <anchor moveWithCells="1" sizeWithCells="1">
                  <from>
                    <xdr:col>19</xdr:col>
                    <xdr:colOff>428625</xdr:colOff>
                    <xdr:row>0</xdr:row>
                    <xdr:rowOff>1143000</xdr:rowOff>
                  </from>
                  <to>
                    <xdr:col>22</xdr:col>
                    <xdr:colOff>257175</xdr:colOff>
                    <xdr:row>15</xdr:row>
                    <xdr:rowOff>104775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8"/>
  <dimension ref="A1:L55"/>
  <sheetViews>
    <sheetView showGridLines="0" tabSelected="1" zoomScale="130" zoomScaleNormal="130" workbookViewId="0">
      <selection activeCell="B3" sqref="B3:G3"/>
    </sheetView>
  </sheetViews>
  <sheetFormatPr baseColWidth="10" defaultColWidth="9.140625" defaultRowHeight="12.75" x14ac:dyDescent="0.2"/>
  <cols>
    <col min="1" max="1" width="58.42578125" customWidth="1"/>
    <col min="2" max="3" width="5" customWidth="1"/>
    <col min="4" max="4" width="9.85546875" customWidth="1"/>
    <col min="5" max="5" width="8.85546875" customWidth="1"/>
    <col min="7" max="7" width="6.5703125" customWidth="1"/>
    <col min="8" max="8" width="21" hidden="1" customWidth="1"/>
    <col min="9" max="9" width="20.7109375" hidden="1" customWidth="1"/>
    <col min="10" max="10" width="22.42578125" customWidth="1"/>
    <col min="11" max="12" width="9.140625" customWidth="1"/>
  </cols>
  <sheetData>
    <row r="1" spans="1:7" ht="21" x14ac:dyDescent="0.35">
      <c r="A1" s="35"/>
      <c r="B1" s="580"/>
      <c r="C1" s="581"/>
      <c r="D1" s="581"/>
      <c r="E1" s="581"/>
    </row>
    <row r="2" spans="1:7" ht="15.75" x14ac:dyDescent="0.25">
      <c r="A2" s="302" t="s">
        <v>8</v>
      </c>
      <c r="B2" s="5"/>
      <c r="C2" s="5"/>
      <c r="D2" s="581"/>
      <c r="E2" s="5"/>
    </row>
    <row r="3" spans="1:7" ht="22.5" customHeight="1" x14ac:dyDescent="0.25">
      <c r="A3" s="566" t="s">
        <v>9</v>
      </c>
      <c r="B3" s="656"/>
      <c r="C3" s="657"/>
      <c r="D3" s="657"/>
      <c r="E3" s="657"/>
      <c r="F3" s="657"/>
      <c r="G3" s="658"/>
    </row>
    <row r="4" spans="1:7" ht="22.5" customHeight="1" x14ac:dyDescent="0.25">
      <c r="A4" s="567" t="s">
        <v>10</v>
      </c>
      <c r="B4" s="656"/>
      <c r="C4" s="657"/>
      <c r="D4" s="657"/>
      <c r="E4" s="657"/>
      <c r="F4" s="657"/>
      <c r="G4" s="658"/>
    </row>
    <row r="5" spans="1:7" ht="22.5" customHeight="1" x14ac:dyDescent="0.25">
      <c r="A5" s="567" t="s">
        <v>11</v>
      </c>
      <c r="B5" s="656"/>
      <c r="C5" s="657"/>
      <c r="D5" s="657"/>
      <c r="E5" s="657"/>
      <c r="F5" s="657"/>
      <c r="G5" s="658"/>
    </row>
    <row r="6" spans="1:7" ht="22.5" customHeight="1" x14ac:dyDescent="0.25">
      <c r="A6" s="567" t="s">
        <v>12</v>
      </c>
      <c r="B6" s="656"/>
      <c r="C6" s="657"/>
      <c r="D6" s="657"/>
      <c r="E6" s="657"/>
      <c r="F6" s="657"/>
      <c r="G6" s="658"/>
    </row>
    <row r="7" spans="1:7" ht="17.25" hidden="1" customHeight="1" x14ac:dyDescent="0.2">
      <c r="A7" s="668" t="s">
        <v>13</v>
      </c>
      <c r="B7" s="659"/>
      <c r="C7" s="660"/>
      <c r="D7" s="660"/>
      <c r="E7" s="660"/>
      <c r="F7" s="660"/>
      <c r="G7" s="661"/>
    </row>
    <row r="8" spans="1:7" ht="15" hidden="1" customHeight="1" x14ac:dyDescent="0.2">
      <c r="A8" s="669"/>
      <c r="B8" s="662"/>
      <c r="C8" s="663"/>
      <c r="D8" s="663"/>
      <c r="E8" s="663"/>
      <c r="F8" s="663"/>
      <c r="G8" s="664"/>
    </row>
    <row r="9" spans="1:7" ht="15" hidden="1" customHeight="1" x14ac:dyDescent="0.2">
      <c r="A9" s="669"/>
      <c r="B9" s="662"/>
      <c r="C9" s="663"/>
      <c r="D9" s="663"/>
      <c r="E9" s="663"/>
      <c r="F9" s="663"/>
      <c r="G9" s="664"/>
    </row>
    <row r="10" spans="1:7" ht="12.75" hidden="1" customHeight="1" x14ac:dyDescent="0.2">
      <c r="A10" s="669"/>
      <c r="B10" s="662"/>
      <c r="C10" s="663"/>
      <c r="D10" s="663"/>
      <c r="E10" s="663"/>
      <c r="F10" s="663"/>
      <c r="G10" s="664"/>
    </row>
    <row r="11" spans="1:7" ht="13.5" hidden="1" customHeight="1" x14ac:dyDescent="0.2">
      <c r="A11" s="670"/>
      <c r="B11" s="665"/>
      <c r="C11" s="666"/>
      <c r="D11" s="666"/>
      <c r="E11" s="666"/>
      <c r="F11" s="666"/>
      <c r="G11" s="667"/>
    </row>
    <row r="12" spans="1:7" ht="15" hidden="1" customHeight="1" x14ac:dyDescent="0.2">
      <c r="A12" s="668" t="s">
        <v>14</v>
      </c>
      <c r="B12" s="659"/>
      <c r="C12" s="660"/>
      <c r="D12" s="660"/>
      <c r="E12" s="660"/>
      <c r="F12" s="660"/>
      <c r="G12" s="661"/>
    </row>
    <row r="13" spans="1:7" ht="15" hidden="1" customHeight="1" x14ac:dyDescent="0.2">
      <c r="A13" s="669"/>
      <c r="B13" s="662"/>
      <c r="C13" s="663"/>
      <c r="D13" s="663"/>
      <c r="E13" s="663"/>
      <c r="F13" s="663"/>
      <c r="G13" s="664"/>
    </row>
    <row r="14" spans="1:7" ht="15" hidden="1" customHeight="1" x14ac:dyDescent="0.2">
      <c r="A14" s="669"/>
      <c r="B14" s="662"/>
      <c r="C14" s="663"/>
      <c r="D14" s="663"/>
      <c r="E14" s="663"/>
      <c r="F14" s="663"/>
      <c r="G14" s="664"/>
    </row>
    <row r="15" spans="1:7" ht="15" hidden="1" customHeight="1" x14ac:dyDescent="0.2">
      <c r="A15" s="669"/>
      <c r="B15" s="662"/>
      <c r="C15" s="663"/>
      <c r="D15" s="663"/>
      <c r="E15" s="663"/>
      <c r="F15" s="663"/>
      <c r="G15" s="664"/>
    </row>
    <row r="16" spans="1:7" ht="15" hidden="1" customHeight="1" x14ac:dyDescent="0.2">
      <c r="A16" s="670"/>
      <c r="B16" s="665"/>
      <c r="C16" s="666"/>
      <c r="D16" s="666"/>
      <c r="E16" s="666"/>
      <c r="F16" s="666"/>
      <c r="G16" s="667"/>
    </row>
    <row r="17" spans="1:10" ht="15" hidden="1" customHeight="1" x14ac:dyDescent="0.25">
      <c r="A17" s="567" t="s">
        <v>15</v>
      </c>
      <c r="B17" s="680"/>
      <c r="C17" s="681"/>
      <c r="D17" s="681"/>
      <c r="E17" s="681"/>
      <c r="F17" s="681"/>
      <c r="G17" s="682"/>
    </row>
    <row r="18" spans="1:10" ht="15" hidden="1" customHeight="1" x14ac:dyDescent="0.25">
      <c r="A18" s="567" t="s">
        <v>16</v>
      </c>
      <c r="B18" s="683"/>
      <c r="C18" s="684"/>
      <c r="D18" s="684"/>
      <c r="E18" s="684"/>
      <c r="F18" s="684"/>
      <c r="G18" s="685"/>
    </row>
    <row r="19" spans="1:10" ht="23.25" hidden="1" customHeight="1" x14ac:dyDescent="0.25">
      <c r="A19" s="302" t="s">
        <v>17</v>
      </c>
      <c r="B19" s="5"/>
      <c r="C19" s="581"/>
      <c r="D19" s="581"/>
      <c r="E19" s="581"/>
    </row>
    <row r="20" spans="1:10" ht="15.75" hidden="1" x14ac:dyDescent="0.25">
      <c r="A20" s="566" t="s">
        <v>18</v>
      </c>
      <c r="B20" s="689"/>
      <c r="C20" s="657"/>
      <c r="D20" s="657"/>
      <c r="E20" s="657"/>
      <c r="F20" s="657"/>
      <c r="G20" s="658"/>
    </row>
    <row r="21" spans="1:10" ht="15" hidden="1" customHeight="1" x14ac:dyDescent="0.25">
      <c r="A21" s="567" t="s">
        <v>19</v>
      </c>
      <c r="B21" s="686"/>
      <c r="C21" s="687"/>
      <c r="D21" s="687"/>
      <c r="E21" s="687"/>
      <c r="F21" s="687"/>
      <c r="G21" s="688"/>
    </row>
    <row r="22" spans="1:10" ht="15" hidden="1" customHeight="1" x14ac:dyDescent="0.25">
      <c r="A22" s="567" t="s">
        <v>20</v>
      </c>
      <c r="B22" s="686"/>
      <c r="C22" s="687"/>
      <c r="D22" s="687"/>
      <c r="E22" s="687"/>
      <c r="F22" s="687"/>
      <c r="G22" s="688"/>
    </row>
    <row r="23" spans="1:10" ht="15.75" hidden="1" x14ac:dyDescent="0.25">
      <c r="A23" s="567" t="s">
        <v>21</v>
      </c>
      <c r="B23" s="689"/>
      <c r="C23" s="657"/>
      <c r="D23" s="657"/>
      <c r="E23" s="657"/>
      <c r="F23" s="657"/>
      <c r="G23" s="658"/>
    </row>
    <row r="24" spans="1:10" ht="15.75" hidden="1" x14ac:dyDescent="0.25">
      <c r="A24" s="302" t="s">
        <v>22</v>
      </c>
      <c r="B24" s="637"/>
      <c r="C24" s="637"/>
      <c r="D24" s="637"/>
      <c r="E24" s="637"/>
      <c r="F24" s="637"/>
      <c r="G24" s="637"/>
    </row>
    <row r="25" spans="1:10" ht="15.75" hidden="1" x14ac:dyDescent="0.25">
      <c r="A25" s="566" t="s">
        <v>23</v>
      </c>
      <c r="B25" s="656"/>
      <c r="C25" s="657"/>
      <c r="D25" s="657"/>
      <c r="E25" s="657"/>
      <c r="F25" s="657"/>
      <c r="G25" s="658"/>
    </row>
    <row r="26" spans="1:10" ht="15.75" hidden="1" x14ac:dyDescent="0.25">
      <c r="A26" s="567" t="s">
        <v>24</v>
      </c>
      <c r="B26" s="656"/>
      <c r="C26" s="657"/>
      <c r="D26" s="657"/>
      <c r="E26" s="657"/>
      <c r="F26" s="657"/>
      <c r="G26" s="658"/>
    </row>
    <row r="27" spans="1:10" ht="15" hidden="1" customHeight="1" x14ac:dyDescent="0.25">
      <c r="A27" s="567" t="s">
        <v>25</v>
      </c>
      <c r="B27" s="674"/>
      <c r="C27" s="675"/>
      <c r="D27" s="675"/>
      <c r="E27" s="675"/>
      <c r="F27" s="675"/>
      <c r="G27" s="676"/>
    </row>
    <row r="28" spans="1:10" ht="15" hidden="1" customHeight="1" x14ac:dyDescent="0.25">
      <c r="A28" s="567" t="s">
        <v>26</v>
      </c>
      <c r="B28" s="656"/>
      <c r="C28" s="657"/>
      <c r="D28" s="657"/>
      <c r="E28" s="657"/>
      <c r="F28" s="657"/>
      <c r="G28" s="658"/>
      <c r="H28" s="582" t="s">
        <v>27</v>
      </c>
      <c r="I28" s="466"/>
    </row>
    <row r="29" spans="1:10" ht="15" hidden="1" customHeight="1" x14ac:dyDescent="0.25">
      <c r="A29" s="566" t="s">
        <v>28</v>
      </c>
      <c r="B29" s="656"/>
      <c r="C29" s="657"/>
      <c r="D29" s="657"/>
      <c r="E29" s="657"/>
      <c r="F29" s="657"/>
      <c r="G29" s="658"/>
    </row>
    <row r="30" spans="1:10" ht="18.75" hidden="1" customHeight="1" x14ac:dyDescent="0.25">
      <c r="A30" s="568" t="s">
        <v>29</v>
      </c>
      <c r="E30" s="195"/>
      <c r="I30" s="581"/>
      <c r="J30" s="195"/>
    </row>
    <row r="31" spans="1:10" ht="15" hidden="1" customHeight="1" x14ac:dyDescent="0.25">
      <c r="A31" s="671" t="s">
        <v>30</v>
      </c>
      <c r="B31" s="677"/>
      <c r="C31" s="678"/>
      <c r="D31" s="678"/>
      <c r="E31" s="678"/>
      <c r="F31" s="678"/>
      <c r="G31" s="679"/>
      <c r="I31" s="581"/>
      <c r="J31" s="195"/>
    </row>
    <row r="32" spans="1:10" ht="15" hidden="1" customHeight="1" x14ac:dyDescent="0.25">
      <c r="A32" s="672"/>
      <c r="B32" s="677"/>
      <c r="C32" s="678"/>
      <c r="D32" s="678"/>
      <c r="E32" s="678"/>
      <c r="F32" s="678"/>
      <c r="G32" s="679"/>
      <c r="I32" s="581"/>
      <c r="J32" s="195"/>
    </row>
    <row r="33" spans="1:10" ht="15" hidden="1" customHeight="1" x14ac:dyDescent="0.25">
      <c r="A33" s="672"/>
      <c r="B33" s="677"/>
      <c r="C33" s="678"/>
      <c r="D33" s="678"/>
      <c r="E33" s="678"/>
      <c r="F33" s="678"/>
      <c r="G33" s="679"/>
      <c r="I33" s="581"/>
      <c r="J33" s="195"/>
    </row>
    <row r="34" spans="1:10" ht="15" hidden="1" customHeight="1" x14ac:dyDescent="0.25">
      <c r="A34" s="672"/>
      <c r="B34" s="677"/>
      <c r="C34" s="678"/>
      <c r="D34" s="678"/>
      <c r="E34" s="678"/>
      <c r="F34" s="678"/>
      <c r="G34" s="679"/>
      <c r="I34" s="581"/>
      <c r="J34" s="581"/>
    </row>
    <row r="35" spans="1:10" ht="15" hidden="1" customHeight="1" x14ac:dyDescent="0.25">
      <c r="A35" s="673"/>
      <c r="B35" s="677"/>
      <c r="C35" s="678"/>
      <c r="D35" s="678"/>
      <c r="E35" s="678"/>
      <c r="F35" s="678"/>
      <c r="G35" s="679"/>
      <c r="I35" s="197"/>
      <c r="J35" s="197"/>
    </row>
    <row r="36" spans="1:10" ht="15" hidden="1" customHeight="1" x14ac:dyDescent="0.25">
      <c r="A36" s="569" t="s">
        <v>31</v>
      </c>
      <c r="B36" s="693"/>
      <c r="C36" s="694"/>
      <c r="D36" s="694"/>
      <c r="E36" s="694"/>
      <c r="F36" s="694"/>
      <c r="G36" s="695"/>
      <c r="I36" s="581"/>
      <c r="J36" s="581"/>
    </row>
    <row r="37" spans="1:10" ht="15" hidden="1" customHeight="1" x14ac:dyDescent="0.25">
      <c r="A37" s="569" t="s">
        <v>32</v>
      </c>
      <c r="B37" s="693"/>
      <c r="C37" s="694"/>
      <c r="D37" s="694"/>
      <c r="E37" s="694"/>
      <c r="F37" s="694"/>
      <c r="G37" s="695"/>
      <c r="I37" s="581"/>
      <c r="J37" s="581"/>
    </row>
    <row r="38" spans="1:10" ht="18.75" hidden="1" customHeight="1" x14ac:dyDescent="0.25">
      <c r="A38" s="302" t="s">
        <v>33</v>
      </c>
      <c r="B38" s="581"/>
      <c r="E38" s="581"/>
      <c r="I38" s="581"/>
      <c r="J38" s="581"/>
    </row>
    <row r="39" spans="1:10" ht="15" hidden="1" customHeight="1" x14ac:dyDescent="0.25">
      <c r="A39" s="570" t="s">
        <v>34</v>
      </c>
      <c r="B39" s="647"/>
      <c r="C39" s="648"/>
      <c r="D39" s="648"/>
      <c r="E39" s="648"/>
      <c r="F39" s="648"/>
      <c r="G39" s="649"/>
      <c r="I39" s="581"/>
      <c r="J39" s="581"/>
    </row>
    <row r="40" spans="1:10" ht="22.5" customHeight="1" x14ac:dyDescent="0.25">
      <c r="A40" s="567" t="s">
        <v>35</v>
      </c>
      <c r="B40" s="696">
        <v>0.1</v>
      </c>
      <c r="C40" s="697"/>
      <c r="D40" s="697"/>
      <c r="E40" s="697"/>
      <c r="F40" s="697"/>
      <c r="G40" s="698"/>
      <c r="I40" s="581"/>
      <c r="J40" s="581"/>
    </row>
    <row r="41" spans="1:10" ht="12.75" hidden="1" customHeight="1" x14ac:dyDescent="0.2">
      <c r="A41" s="570" t="s">
        <v>36</v>
      </c>
      <c r="B41" s="644">
        <v>0.25</v>
      </c>
      <c r="C41" s="645"/>
      <c r="D41" s="645"/>
      <c r="E41" s="645"/>
      <c r="F41" s="645"/>
      <c r="G41" s="646"/>
    </row>
    <row r="42" spans="1:10" ht="12.75" hidden="1" customHeight="1" x14ac:dyDescent="0.2">
      <c r="A42" s="570" t="s">
        <v>37</v>
      </c>
      <c r="B42" s="699"/>
      <c r="C42" s="700"/>
      <c r="D42" s="700"/>
      <c r="E42" s="700"/>
      <c r="F42" s="700"/>
      <c r="G42" s="701"/>
    </row>
    <row r="43" spans="1:10" ht="16.5" hidden="1" customHeight="1" x14ac:dyDescent="0.25">
      <c r="A43" s="571"/>
      <c r="B43" s="702"/>
      <c r="C43" s="702"/>
      <c r="D43" s="702"/>
      <c r="E43" s="702"/>
      <c r="F43" s="702"/>
      <c r="G43" s="702"/>
    </row>
    <row r="44" spans="1:10" ht="12.75" hidden="1" customHeight="1" x14ac:dyDescent="0.25">
      <c r="A44" s="49" t="s">
        <v>38</v>
      </c>
      <c r="B44" s="52"/>
      <c r="C44" s="52"/>
      <c r="D44" s="52"/>
      <c r="E44" s="52"/>
      <c r="F44" s="52"/>
      <c r="G44" s="52"/>
    </row>
    <row r="45" spans="1:10" ht="22.5" customHeight="1" x14ac:dyDescent="0.25">
      <c r="A45" s="567" t="s">
        <v>39</v>
      </c>
      <c r="B45" s="690"/>
      <c r="C45" s="691"/>
      <c r="D45" s="691"/>
      <c r="E45" s="691"/>
      <c r="F45" s="691"/>
      <c r="G45" s="692"/>
    </row>
    <row r="46" spans="1:10" ht="30.75" customHeight="1" x14ac:dyDescent="0.25">
      <c r="A46" s="572" t="s">
        <v>40</v>
      </c>
      <c r="B46" s="690"/>
      <c r="C46" s="691"/>
      <c r="D46" s="691"/>
      <c r="E46" s="691"/>
      <c r="F46" s="691"/>
      <c r="G46" s="692"/>
    </row>
    <row r="47" spans="1:10" ht="22.5" customHeight="1" x14ac:dyDescent="0.25">
      <c r="A47" s="567" t="s">
        <v>41</v>
      </c>
      <c r="B47" s="650"/>
      <c r="C47" s="651"/>
      <c r="D47" s="651"/>
      <c r="E47" s="651"/>
      <c r="F47" s="651"/>
      <c r="G47" s="652"/>
      <c r="J47" s="2"/>
    </row>
    <row r="48" spans="1:10" ht="22.5" customHeight="1" x14ac:dyDescent="0.25">
      <c r="A48" s="567" t="s">
        <v>42</v>
      </c>
      <c r="B48" s="650"/>
      <c r="C48" s="651"/>
      <c r="D48" s="651"/>
      <c r="E48" s="651"/>
      <c r="F48" s="651"/>
      <c r="G48" s="652"/>
      <c r="J48" s="2"/>
    </row>
    <row r="49" spans="1:12" ht="20.25" hidden="1" customHeight="1" x14ac:dyDescent="0.25">
      <c r="A49" s="583" t="s">
        <v>43</v>
      </c>
      <c r="B49" s="653">
        <v>0.4</v>
      </c>
      <c r="C49" s="654"/>
      <c r="D49" s="654"/>
      <c r="E49" s="654"/>
      <c r="F49" s="654"/>
      <c r="G49" s="655"/>
    </row>
    <row r="50" spans="1:12" ht="15" hidden="1" customHeight="1" x14ac:dyDescent="0.25">
      <c r="A50" s="583"/>
      <c r="B50" s="635" t="s">
        <v>44</v>
      </c>
      <c r="C50" s="636"/>
      <c r="D50" s="643"/>
      <c r="E50" s="635" t="s">
        <v>45</v>
      </c>
      <c r="F50" s="636"/>
      <c r="G50" s="643"/>
    </row>
    <row r="51" spans="1:12" ht="15" hidden="1" customHeight="1" x14ac:dyDescent="0.25">
      <c r="A51" s="583"/>
      <c r="B51" s="635">
        <f>IF(B29="",0,VLOOKUP(B29,Tabeller!$G$8:$J$13,2,FALSE))</f>
        <v>0</v>
      </c>
      <c r="C51" s="636"/>
      <c r="D51" s="643"/>
      <c r="E51" s="635">
        <f>IF(B29="",0,VLOOKUP(B29,Tabeller!$G$8:$J$13,3,FALSE))</f>
        <v>0</v>
      </c>
      <c r="F51" s="636"/>
      <c r="G51" s="643"/>
    </row>
    <row r="52" spans="1:12" ht="9.75" hidden="1" customHeight="1" x14ac:dyDescent="0.25">
      <c r="A52" s="583" t="s">
        <v>46</v>
      </c>
      <c r="B52" s="635"/>
      <c r="C52" s="636"/>
      <c r="D52" s="636"/>
      <c r="E52" s="636"/>
      <c r="F52" s="636"/>
      <c r="G52" s="636"/>
    </row>
    <row r="53" spans="1:12" ht="18.75" hidden="1" customHeight="1" x14ac:dyDescent="0.25">
      <c r="A53" s="583" t="s">
        <v>47</v>
      </c>
      <c r="B53" s="640" t="s">
        <v>48</v>
      </c>
      <c r="C53" s="641"/>
      <c r="D53" s="641"/>
      <c r="E53" s="641"/>
      <c r="F53" s="641"/>
      <c r="G53" s="642"/>
    </row>
    <row r="54" spans="1:12" ht="15" hidden="1" x14ac:dyDescent="0.25">
      <c r="A54" s="581"/>
      <c r="B54" s="638" t="s">
        <v>49</v>
      </c>
      <c r="C54" s="638"/>
      <c r="D54" s="638"/>
      <c r="E54" s="638" t="s">
        <v>50</v>
      </c>
      <c r="F54" s="638"/>
      <c r="G54" s="638"/>
      <c r="H54" s="2"/>
      <c r="I54" s="2"/>
      <c r="J54" s="528" t="s">
        <v>51</v>
      </c>
    </row>
    <row r="55" spans="1:12" ht="15" hidden="1" x14ac:dyDescent="0.25">
      <c r="B55" s="639">
        <v>0</v>
      </c>
      <c r="C55" s="639"/>
      <c r="D55" s="639"/>
      <c r="E55" s="639">
        <f>Tabeller!L32</f>
        <v>3.5000000000000003E-2</v>
      </c>
      <c r="F55" s="639"/>
      <c r="G55" s="639"/>
      <c r="H55" s="2"/>
      <c r="I55" s="2"/>
      <c r="J55" s="529">
        <v>3.5000000000000003E-2</v>
      </c>
      <c r="K55" s="584"/>
      <c r="L55" s="584"/>
    </row>
  </sheetData>
  <sheetProtection algorithmName="SHA-512" hashValue="oghjJKw+YY8oMnzwE2plgFGdAVnpyOEy/drLjcJAV9vU/xDU/K8jySPiNpW32SgUfyoEY62VNqkyt+Z6Jl1E7w==" saltValue="2O4xYSM/cne2gnqLYMqfNQ==" spinCount="100000" sheet="1" formatCells="0" formatColumns="0" formatRows="0" selectLockedCells="1"/>
  <mergeCells count="44">
    <mergeCell ref="B45:G45"/>
    <mergeCell ref="B46:G46"/>
    <mergeCell ref="B36:G36"/>
    <mergeCell ref="B37:G37"/>
    <mergeCell ref="B40:G40"/>
    <mergeCell ref="B42:G42"/>
    <mergeCell ref="B43:G43"/>
    <mergeCell ref="A7:A11"/>
    <mergeCell ref="A12:A16"/>
    <mergeCell ref="A31:A35"/>
    <mergeCell ref="B12:G16"/>
    <mergeCell ref="B29:G29"/>
    <mergeCell ref="B27:G27"/>
    <mergeCell ref="B31:G35"/>
    <mergeCell ref="B17:G17"/>
    <mergeCell ref="B18:G18"/>
    <mergeCell ref="B21:G21"/>
    <mergeCell ref="B22:G22"/>
    <mergeCell ref="B20:G20"/>
    <mergeCell ref="B23:G23"/>
    <mergeCell ref="B25:G25"/>
    <mergeCell ref="B26:G26"/>
    <mergeCell ref="B28:G28"/>
    <mergeCell ref="B3:G3"/>
    <mergeCell ref="B4:G4"/>
    <mergeCell ref="B5:G5"/>
    <mergeCell ref="B6:G6"/>
    <mergeCell ref="B7:G11"/>
    <mergeCell ref="B52:G52"/>
    <mergeCell ref="B24:G24"/>
    <mergeCell ref="B54:D54"/>
    <mergeCell ref="E54:G54"/>
    <mergeCell ref="B55:D55"/>
    <mergeCell ref="E55:G55"/>
    <mergeCell ref="B53:G53"/>
    <mergeCell ref="E51:G51"/>
    <mergeCell ref="B51:D51"/>
    <mergeCell ref="B50:D50"/>
    <mergeCell ref="E50:G50"/>
    <mergeCell ref="B41:G41"/>
    <mergeCell ref="B39:G39"/>
    <mergeCell ref="B47:G47"/>
    <mergeCell ref="B48:G48"/>
    <mergeCell ref="B49:G49"/>
  </mergeCells>
  <conditionalFormatting sqref="B17:B18">
    <cfRule type="expression" dxfId="509" priority="18" stopIfTrue="1">
      <formula>#REF!="NEI"</formula>
    </cfRule>
  </conditionalFormatting>
  <conditionalFormatting sqref="B21:B22">
    <cfRule type="expression" dxfId="508" priority="28" stopIfTrue="1">
      <formula>#REF!="NEI"</formula>
    </cfRule>
  </conditionalFormatting>
  <conditionalFormatting sqref="B31">
    <cfRule type="expression" dxfId="507" priority="17" stopIfTrue="1">
      <formula>#REF!="NEI"</formula>
    </cfRule>
  </conditionalFormatting>
  <dataValidations count="2">
    <dataValidation type="list" allowBlank="1" showInputMessage="1" showErrorMessage="1" sqref="B53" xr:uid="{00000000-0002-0000-0100-000000000000}">
      <formula1>"Ja,Nei"</formula1>
    </dataValidation>
    <dataValidation type="list" allowBlank="1" showInputMessage="1" showErrorMessage="1" sqref="B41" xr:uid="{00000000-0002-0000-0100-000001000000}">
      <formula1>"0 %,25 %"</formula1>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4">
        <x14:dataValidation type="list" showInputMessage="1" showErrorMessage="1" xr:uid="{00000000-0002-0000-0100-000002000000}">
          <x14:formula1>
            <xm:f>Tabeller!$AJ$8:$AJ$40</xm:f>
          </x14:formula1>
          <xm:sqref>B27</xm:sqref>
        </x14:dataValidation>
        <x14:dataValidation type="list" allowBlank="1" showInputMessage="1" showErrorMessage="1" xr:uid="{00000000-0002-0000-0100-000003000000}">
          <x14:formula1>
            <xm:f>Budsjett!$CX$71:$CX$73</xm:f>
          </x14:formula1>
          <xm:sqref>B28</xm:sqref>
        </x14:dataValidation>
        <x14:dataValidation type="list" showInputMessage="1" showErrorMessage="1" xr:uid="{00000000-0002-0000-0100-000004000000}">
          <x14:formula1>
            <xm:f>Tabeller!$G$8:$G$9</xm:f>
          </x14:formula1>
          <xm:sqref>B29</xm:sqref>
        </x14:dataValidation>
        <x14:dataValidation type="list" allowBlank="1" showInputMessage="1" showErrorMessage="1" xr:uid="{00000000-0002-0000-0100-000005000000}">
          <x14:formula1>
            <xm:f>Tabeller!$M$75:$M$78</xm:f>
          </x14:formula1>
          <xm:sqref>B42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6">
    <tabColor rgb="FF00B050"/>
    <pageSetUpPr fitToPage="1"/>
  </sheetPr>
  <dimension ref="A1:HE105"/>
  <sheetViews>
    <sheetView showGridLines="0" zoomScaleNormal="100" zoomScalePageLayoutView="85" workbookViewId="0">
      <selection activeCell="L56" sqref="L56"/>
    </sheetView>
  </sheetViews>
  <sheetFormatPr baseColWidth="10" defaultColWidth="9.140625" defaultRowHeight="12.75" x14ac:dyDescent="0.2"/>
  <cols>
    <col min="1" max="1" width="12.42578125" style="22" customWidth="1"/>
    <col min="2" max="2" width="38" style="22" customWidth="1"/>
    <col min="3" max="3" width="19.28515625" style="22" customWidth="1"/>
    <col min="4" max="4" width="25.7109375" style="22" customWidth="1"/>
    <col min="5" max="5" width="18" style="22" customWidth="1"/>
    <col min="6" max="6" width="18.140625" style="22" customWidth="1"/>
    <col min="7" max="7" width="22.42578125" style="22" customWidth="1"/>
    <col min="8" max="8" width="12.140625" style="22" customWidth="1"/>
    <col min="9" max="9" width="14.7109375" style="22" customWidth="1"/>
    <col min="10" max="10" width="30" style="22" customWidth="1"/>
    <col min="11" max="11" width="18" style="22" customWidth="1"/>
    <col min="12" max="12" width="23.28515625" style="22" customWidth="1"/>
    <col min="13" max="13" width="18.140625" style="22" customWidth="1"/>
    <col min="14" max="14" width="16.85546875" style="22" customWidth="1"/>
    <col min="15" max="15" width="19.7109375" style="22" customWidth="1"/>
    <col min="16" max="16" width="17.42578125" style="22" customWidth="1"/>
    <col min="17" max="17" width="21.28515625" style="22" customWidth="1"/>
    <col min="18" max="18" width="17" style="22" customWidth="1"/>
    <col min="19" max="23" width="18.7109375" style="22" customWidth="1"/>
    <col min="24" max="26" width="12.85546875" style="22" customWidth="1"/>
    <col min="27" max="27" width="11.7109375" style="22" customWidth="1"/>
    <col min="28" max="28" width="12.28515625" style="22" customWidth="1"/>
    <col min="29" max="32" width="10.85546875" style="22" customWidth="1"/>
    <col min="33" max="34" width="10" style="22" customWidth="1"/>
    <col min="35" max="35" width="9.7109375" style="22" customWidth="1"/>
    <col min="36" max="36" width="8.42578125" style="22" customWidth="1"/>
    <col min="37" max="37" width="9.28515625" style="22" customWidth="1"/>
    <col min="38" max="38" width="9.42578125" style="22" customWidth="1"/>
    <col min="39" max="39" width="11" style="22" customWidth="1"/>
    <col min="40" max="40" width="11.28515625" style="22" customWidth="1"/>
    <col min="41" max="43" width="9.140625" style="22" customWidth="1"/>
    <col min="44" max="44" width="16" style="22" customWidth="1"/>
    <col min="45" max="45" width="14.7109375" style="22" customWidth="1"/>
    <col min="46" max="46" width="15.42578125" style="22" customWidth="1"/>
    <col min="47" max="47" width="15" style="22" customWidth="1"/>
    <col min="48" max="48" width="17" style="22" customWidth="1"/>
    <col min="49" max="49" width="15" style="22" customWidth="1"/>
    <col min="50" max="50" width="14.7109375" style="22" customWidth="1"/>
    <col min="51" max="51" width="15.7109375" style="22" customWidth="1"/>
    <col min="52" max="52" width="15.42578125" style="22" customWidth="1"/>
    <col min="53" max="56" width="15.7109375" style="22" customWidth="1"/>
    <col min="57" max="57" width="14.42578125" style="22" customWidth="1"/>
    <col min="58" max="58" width="28.42578125" style="22" customWidth="1"/>
    <col min="59" max="59" width="16.42578125" style="22" customWidth="1"/>
    <col min="60" max="63" width="14.140625" style="22" customWidth="1"/>
    <col min="64" max="65" width="15" style="22" customWidth="1"/>
    <col min="66" max="70" width="13.85546875" style="22" customWidth="1"/>
    <col min="71" max="71" width="16.42578125" style="22" customWidth="1"/>
    <col min="72" max="72" width="9.140625" style="22" customWidth="1"/>
    <col min="73" max="73" width="18.42578125" style="22" customWidth="1"/>
    <col min="74" max="74" width="19.28515625" style="22" customWidth="1"/>
    <col min="75" max="75" width="14.42578125" style="22" customWidth="1"/>
    <col min="76" max="76" width="17.140625" style="22" customWidth="1"/>
    <col min="77" max="77" width="15.42578125" style="22" customWidth="1"/>
    <col min="78" max="78" width="17.28515625" style="22" customWidth="1"/>
    <col min="79" max="79" width="15.42578125" style="22" customWidth="1"/>
    <col min="80" max="80" width="16.42578125" style="22" customWidth="1"/>
    <col min="81" max="81" width="15.140625" style="22" customWidth="1"/>
    <col min="82" max="85" width="15.42578125" style="22" customWidth="1"/>
    <col min="86" max="86" width="13" style="22" customWidth="1"/>
    <col min="87" max="87" width="9.140625" style="22" customWidth="1"/>
    <col min="88" max="88" width="24.85546875" style="22" customWidth="1"/>
    <col min="89" max="89" width="15" style="22" customWidth="1"/>
    <col min="90" max="90" width="15.140625" style="22" customWidth="1"/>
    <col min="91" max="91" width="15.42578125" style="22" customWidth="1"/>
    <col min="92" max="92" width="15.140625" style="22" customWidth="1"/>
    <col min="93" max="93" width="15.42578125" style="22" customWidth="1"/>
    <col min="94" max="94" width="16" style="22" customWidth="1"/>
    <col min="95" max="96" width="15.7109375" style="22" customWidth="1"/>
    <col min="97" max="100" width="16" style="22" customWidth="1"/>
    <col min="101" max="101" width="9.140625" style="22"/>
    <col min="102" max="102" width="17.85546875" style="46" bestFit="1" customWidth="1"/>
    <col min="103" max="103" width="24.42578125" style="22" customWidth="1"/>
    <col min="104" max="104" width="23.42578125" style="22" customWidth="1"/>
    <col min="105" max="105" width="16.28515625" style="22" bestFit="1" customWidth="1"/>
    <col min="106" max="106" width="15.7109375" style="22" bestFit="1" customWidth="1"/>
    <col min="107" max="107" width="17" style="22" bestFit="1" customWidth="1"/>
    <col min="108" max="108" width="16" style="22" bestFit="1" customWidth="1"/>
    <col min="109" max="109" width="15.7109375" style="22" bestFit="1" customWidth="1"/>
    <col min="110" max="110" width="16" style="22" bestFit="1" customWidth="1"/>
    <col min="111" max="111" width="17" style="22" bestFit="1" customWidth="1"/>
    <col min="112" max="112" width="16" style="22" bestFit="1" customWidth="1"/>
    <col min="113" max="115" width="16" style="22" customWidth="1"/>
    <col min="116" max="116" width="27.140625" style="22" customWidth="1"/>
    <col min="117" max="117" width="10.140625" style="22" customWidth="1"/>
    <col min="118" max="118" width="9.140625" style="22"/>
    <col min="119" max="119" width="21.7109375" style="22" customWidth="1"/>
    <col min="120" max="120" width="21.85546875" style="22" customWidth="1"/>
    <col min="121" max="121" width="17" style="22" bestFit="1" customWidth="1"/>
    <col min="122" max="122" width="16.28515625" style="22" bestFit="1" customWidth="1"/>
    <col min="123" max="124" width="15.7109375" style="22" bestFit="1" customWidth="1"/>
    <col min="125" max="125" width="16" style="22" bestFit="1" customWidth="1"/>
    <col min="126" max="126" width="15.7109375" style="22" bestFit="1" customWidth="1"/>
    <col min="127" max="127" width="16" style="22" bestFit="1" customWidth="1"/>
    <col min="128" max="128" width="17" style="22" bestFit="1" customWidth="1"/>
    <col min="129" max="129" width="16" style="22" bestFit="1" customWidth="1"/>
    <col min="130" max="132" width="16" style="22" customWidth="1"/>
    <col min="133" max="133" width="17.28515625" style="22" bestFit="1" customWidth="1"/>
    <col min="134" max="134" width="9.140625" style="22"/>
    <col min="135" max="135" width="24.42578125" style="22" customWidth="1"/>
    <col min="136" max="136" width="13.140625" style="22" bestFit="1" customWidth="1"/>
    <col min="137" max="138" width="15.42578125" style="22" bestFit="1" customWidth="1"/>
    <col min="139" max="139" width="15.140625" style="22" bestFit="1" customWidth="1"/>
    <col min="140" max="140" width="15" style="22" bestFit="1" customWidth="1"/>
    <col min="141" max="141" width="14.7109375" style="22" bestFit="1" customWidth="1"/>
    <col min="142" max="142" width="13.7109375" style="22" bestFit="1" customWidth="1"/>
    <col min="143" max="143" width="14.7109375" style="22" bestFit="1" customWidth="1"/>
    <col min="144" max="144" width="14.140625" style="22" bestFit="1" customWidth="1"/>
    <col min="145" max="145" width="14.7109375" style="22" bestFit="1" customWidth="1"/>
    <col min="146" max="148" width="14.7109375" style="22" customWidth="1"/>
    <col min="149" max="149" width="15.7109375" style="22" bestFit="1" customWidth="1"/>
    <col min="150" max="150" width="9.140625" style="22"/>
    <col min="151" max="151" width="18.42578125" style="22" customWidth="1"/>
    <col min="152" max="152" width="13.140625" style="22" bestFit="1" customWidth="1"/>
    <col min="153" max="154" width="15.42578125" style="22" bestFit="1" customWidth="1"/>
    <col min="155" max="155" width="15.140625" style="22" bestFit="1" customWidth="1"/>
    <col min="156" max="156" width="15" style="22" bestFit="1" customWidth="1"/>
    <col min="157" max="157" width="14.7109375" style="22" bestFit="1" customWidth="1"/>
    <col min="158" max="158" width="13.7109375" style="22" bestFit="1" customWidth="1"/>
    <col min="159" max="159" width="14.7109375" style="22" bestFit="1" customWidth="1"/>
    <col min="160" max="160" width="14.140625" style="22" bestFit="1" customWidth="1"/>
    <col min="161" max="161" width="14.7109375" style="22" bestFit="1" customWidth="1"/>
    <col min="162" max="164" width="14.7109375" style="22" customWidth="1"/>
    <col min="165" max="165" width="10.85546875" style="22" bestFit="1" customWidth="1"/>
    <col min="166" max="166" width="9.140625" style="22"/>
    <col min="167" max="167" width="20.85546875" style="22" customWidth="1"/>
    <col min="168" max="168" width="13.140625" style="22" bestFit="1" customWidth="1"/>
    <col min="169" max="170" width="15.42578125" style="22" bestFit="1" customWidth="1"/>
    <col min="171" max="171" width="15.140625" style="22" bestFit="1" customWidth="1"/>
    <col min="172" max="172" width="15" style="22" bestFit="1" customWidth="1"/>
    <col min="173" max="173" width="14.7109375" style="22" bestFit="1" customWidth="1"/>
    <col min="174" max="174" width="13.7109375" style="22" bestFit="1" customWidth="1"/>
    <col min="175" max="175" width="14.7109375" style="22" bestFit="1" customWidth="1"/>
    <col min="176" max="176" width="14.140625" style="22" bestFit="1" customWidth="1"/>
    <col min="177" max="177" width="14.7109375" style="22" bestFit="1" customWidth="1"/>
    <col min="178" max="180" width="14.7109375" style="22" customWidth="1"/>
    <col min="181" max="181" width="10.85546875" style="22" bestFit="1" customWidth="1"/>
    <col min="182" max="183" width="9.140625" style="22"/>
    <col min="184" max="184" width="14.85546875" style="22" customWidth="1"/>
    <col min="185" max="185" width="14.7109375" style="22" customWidth="1"/>
    <col min="186" max="186" width="13.7109375" style="22" bestFit="1" customWidth="1"/>
    <col min="187" max="187" width="13.85546875" style="22" bestFit="1" customWidth="1"/>
    <col min="188" max="188" width="11.85546875" style="22" bestFit="1" customWidth="1"/>
    <col min="189" max="189" width="13.140625" style="22" bestFit="1" customWidth="1"/>
    <col min="190" max="190" width="13.42578125" style="22" bestFit="1" customWidth="1"/>
    <col min="191" max="191" width="13.7109375" style="22" bestFit="1" customWidth="1"/>
    <col min="192" max="192" width="13.42578125" style="22" bestFit="1" customWidth="1"/>
    <col min="193" max="193" width="13.7109375" style="22" bestFit="1" customWidth="1"/>
    <col min="194" max="194" width="13.42578125" style="22" bestFit="1" customWidth="1"/>
    <col min="195" max="197" width="13.42578125" style="22" customWidth="1"/>
    <col min="198" max="198" width="14.85546875" style="22" customWidth="1"/>
    <col min="199" max="200" width="9.140625" style="22"/>
    <col min="201" max="201" width="23.42578125" style="22" bestFit="1" customWidth="1"/>
    <col min="202" max="210" width="13.42578125" style="22" bestFit="1" customWidth="1"/>
    <col min="211" max="213" width="13.42578125" style="22" customWidth="1"/>
    <col min="214" max="16384" width="9.140625" style="22"/>
  </cols>
  <sheetData>
    <row r="1" spans="1:213" ht="29.25" customHeight="1" x14ac:dyDescent="0.3">
      <c r="A1" s="24" t="s">
        <v>52</v>
      </c>
      <c r="B1" s="23"/>
      <c r="C1" s="23" t="s">
        <v>53</v>
      </c>
      <c r="D1" s="73">
        <f>Registrering!B3</f>
        <v>0</v>
      </c>
      <c r="F1" s="32"/>
      <c r="H1" s="23"/>
      <c r="I1" s="23"/>
      <c r="J1" s="21"/>
      <c r="AR1" s="21" t="s">
        <v>54</v>
      </c>
      <c r="AX1" s="22">
        <f>AR4*K96</f>
        <v>0</v>
      </c>
      <c r="BF1" s="21" t="s">
        <v>55</v>
      </c>
      <c r="BU1" s="21" t="s">
        <v>56</v>
      </c>
      <c r="CJ1" s="22" t="s">
        <v>57</v>
      </c>
      <c r="CY1" s="22" t="s">
        <v>58</v>
      </c>
      <c r="DO1" s="22" t="s">
        <v>59</v>
      </c>
      <c r="EE1" s="22" t="s">
        <v>60</v>
      </c>
      <c r="EU1" s="22" t="s">
        <v>61</v>
      </c>
      <c r="FK1" s="22" t="s">
        <v>62</v>
      </c>
      <c r="GB1" s="22" t="s">
        <v>63</v>
      </c>
      <c r="GS1" s="22" t="s">
        <v>64</v>
      </c>
    </row>
    <row r="2" spans="1:213" ht="25.5" customHeight="1" x14ac:dyDescent="0.35">
      <c r="B2" s="294"/>
      <c r="C2" s="503">
        <f>C8+C14</f>
        <v>-514469.48912153841</v>
      </c>
      <c r="D2" s="32">
        <f>D8+D14</f>
        <v>435848.40717923071</v>
      </c>
      <c r="E2" s="468">
        <f>C2+D2</f>
        <v>-78621.081942307705</v>
      </c>
      <c r="F2" s="34">
        <f>E2/D2</f>
        <v>-0.1803863009415036</v>
      </c>
      <c r="G2" s="34"/>
      <c r="H2" s="24"/>
      <c r="I2" s="24"/>
      <c r="J2" s="28"/>
      <c r="K2" s="29" t="s">
        <v>65</v>
      </c>
      <c r="BU2" s="301"/>
      <c r="BV2" s="301"/>
      <c r="BW2" s="301"/>
      <c r="BX2" s="301"/>
      <c r="BY2" s="301"/>
      <c r="BZ2" s="301"/>
      <c r="CA2" s="301"/>
      <c r="CB2" s="301"/>
      <c r="CC2" s="301"/>
      <c r="CD2" s="301"/>
      <c r="CE2" s="301"/>
      <c r="CF2" s="301"/>
      <c r="CG2" s="301"/>
      <c r="CX2" s="22"/>
    </row>
    <row r="3" spans="1:213" ht="15" x14ac:dyDescent="0.25">
      <c r="B3" s="242" t="s">
        <v>66</v>
      </c>
      <c r="C3" s="244" t="s">
        <v>67</v>
      </c>
      <c r="D3" s="244" t="s">
        <v>68</v>
      </c>
      <c r="E3" s="244" t="s">
        <v>69</v>
      </c>
      <c r="F3" s="244" t="s">
        <v>70</v>
      </c>
      <c r="G3" s="244" t="s">
        <v>71</v>
      </c>
      <c r="H3" s="242" t="s">
        <v>72</v>
      </c>
      <c r="I3" s="242" t="s">
        <v>73</v>
      </c>
      <c r="J3" s="242" t="s">
        <v>74</v>
      </c>
      <c r="K3" s="243">
        <f>Tabeller!D1</f>
        <v>1</v>
      </c>
      <c r="L3" s="243">
        <f>K3+1</f>
        <v>2</v>
      </c>
      <c r="M3" s="243">
        <f t="shared" ref="M3:S3" si="0">L3+1</f>
        <v>3</v>
      </c>
      <c r="N3" s="243">
        <f t="shared" si="0"/>
        <v>4</v>
      </c>
      <c r="O3" s="243">
        <f t="shared" si="0"/>
        <v>5</v>
      </c>
      <c r="P3" s="243">
        <f t="shared" si="0"/>
        <v>6</v>
      </c>
      <c r="Q3" s="243">
        <f t="shared" si="0"/>
        <v>7</v>
      </c>
      <c r="R3" s="243">
        <f t="shared" si="0"/>
        <v>8</v>
      </c>
      <c r="S3" s="243">
        <f t="shared" si="0"/>
        <v>9</v>
      </c>
      <c r="T3" s="243">
        <f>S3+1</f>
        <v>10</v>
      </c>
      <c r="U3" s="243">
        <f t="shared" ref="U3:W3" si="1">T3+1</f>
        <v>11</v>
      </c>
      <c r="V3" s="243">
        <f t="shared" si="1"/>
        <v>12</v>
      </c>
      <c r="W3" s="243">
        <f t="shared" si="1"/>
        <v>13</v>
      </c>
      <c r="AG3" s="31" t="s">
        <v>75</v>
      </c>
      <c r="AH3" s="31" t="s">
        <v>76</v>
      </c>
      <c r="AI3" s="31" t="s">
        <v>77</v>
      </c>
      <c r="AJ3" s="31" t="s">
        <v>78</v>
      </c>
      <c r="AK3" s="31" t="s">
        <v>79</v>
      </c>
      <c r="AL3" s="31" t="s">
        <v>80</v>
      </c>
      <c r="AM3" s="31" t="s">
        <v>81</v>
      </c>
      <c r="AN3" s="31" t="s">
        <v>82</v>
      </c>
      <c r="AO3" s="31" t="s">
        <v>83</v>
      </c>
      <c r="AR3" s="8">
        <f t="shared" ref="AR3:BD3" si="2">K3</f>
        <v>1</v>
      </c>
      <c r="AS3" s="8">
        <f t="shared" si="2"/>
        <v>2</v>
      </c>
      <c r="AT3" s="8">
        <f t="shared" si="2"/>
        <v>3</v>
      </c>
      <c r="AU3" s="8">
        <f t="shared" si="2"/>
        <v>4</v>
      </c>
      <c r="AV3" s="8">
        <f t="shared" si="2"/>
        <v>5</v>
      </c>
      <c r="AW3" s="8">
        <f t="shared" si="2"/>
        <v>6</v>
      </c>
      <c r="AX3" s="8">
        <f t="shared" si="2"/>
        <v>7</v>
      </c>
      <c r="AY3" s="8">
        <f t="shared" si="2"/>
        <v>8</v>
      </c>
      <c r="AZ3" s="8">
        <f t="shared" si="2"/>
        <v>9</v>
      </c>
      <c r="BA3" s="8">
        <f t="shared" si="2"/>
        <v>10</v>
      </c>
      <c r="BB3" s="8">
        <f t="shared" si="2"/>
        <v>11</v>
      </c>
      <c r="BC3" s="8">
        <f t="shared" si="2"/>
        <v>12</v>
      </c>
      <c r="BD3" s="8">
        <f t="shared" si="2"/>
        <v>13</v>
      </c>
      <c r="BF3" s="8">
        <f t="shared" ref="BF3:BO3" si="3">AR3</f>
        <v>1</v>
      </c>
      <c r="BG3" s="8">
        <f t="shared" si="3"/>
        <v>2</v>
      </c>
      <c r="BH3" s="8">
        <f t="shared" si="3"/>
        <v>3</v>
      </c>
      <c r="BI3" s="8">
        <f t="shared" si="3"/>
        <v>4</v>
      </c>
      <c r="BJ3" s="8">
        <f t="shared" si="3"/>
        <v>5</v>
      </c>
      <c r="BK3" s="8">
        <f t="shared" si="3"/>
        <v>6</v>
      </c>
      <c r="BL3" s="8">
        <f t="shared" si="3"/>
        <v>7</v>
      </c>
      <c r="BM3" s="8">
        <f t="shared" si="3"/>
        <v>8</v>
      </c>
      <c r="BN3" s="8">
        <f t="shared" si="3"/>
        <v>9</v>
      </c>
      <c r="BO3" s="8">
        <f t="shared" si="3"/>
        <v>10</v>
      </c>
      <c r="BP3" s="8">
        <f t="shared" ref="BP3:BR3" si="4">BB3</f>
        <v>11</v>
      </c>
      <c r="BQ3" s="8">
        <f t="shared" si="4"/>
        <v>12</v>
      </c>
      <c r="BR3" s="8">
        <f t="shared" si="4"/>
        <v>13</v>
      </c>
      <c r="BU3" s="8">
        <f t="shared" ref="BU3:CC3" si="5">BF3</f>
        <v>1</v>
      </c>
      <c r="BV3" s="8">
        <f t="shared" si="5"/>
        <v>2</v>
      </c>
      <c r="BW3" s="8">
        <f t="shared" si="5"/>
        <v>3</v>
      </c>
      <c r="BX3" s="8">
        <f t="shared" si="5"/>
        <v>4</v>
      </c>
      <c r="BY3" s="8">
        <f t="shared" si="5"/>
        <v>5</v>
      </c>
      <c r="BZ3" s="8">
        <f t="shared" si="5"/>
        <v>6</v>
      </c>
      <c r="CA3" s="8">
        <f t="shared" si="5"/>
        <v>7</v>
      </c>
      <c r="CB3" s="8">
        <f t="shared" si="5"/>
        <v>8</v>
      </c>
      <c r="CC3" s="8">
        <f t="shared" si="5"/>
        <v>9</v>
      </c>
      <c r="CD3" s="8">
        <f t="shared" ref="CD3" si="6">BO3</f>
        <v>10</v>
      </c>
      <c r="CE3" s="8">
        <f t="shared" ref="CE3" si="7">BP3</f>
        <v>11</v>
      </c>
      <c r="CF3" s="8">
        <f t="shared" ref="CF3" si="8">BQ3</f>
        <v>12</v>
      </c>
      <c r="CG3" s="8">
        <f t="shared" ref="CG3" si="9">BR3</f>
        <v>13</v>
      </c>
      <c r="CJ3" s="8">
        <f t="shared" ref="CJ3:CS3" si="10">CY3</f>
        <v>1</v>
      </c>
      <c r="CK3" s="8">
        <f t="shared" si="10"/>
        <v>2</v>
      </c>
      <c r="CL3" s="8">
        <f t="shared" si="10"/>
        <v>3</v>
      </c>
      <c r="CM3" s="8">
        <f t="shared" si="10"/>
        <v>4</v>
      </c>
      <c r="CN3" s="8">
        <f t="shared" si="10"/>
        <v>5</v>
      </c>
      <c r="CO3" s="8">
        <f t="shared" si="10"/>
        <v>6</v>
      </c>
      <c r="CP3" s="8">
        <f t="shared" si="10"/>
        <v>7</v>
      </c>
      <c r="CQ3" s="8">
        <f t="shared" si="10"/>
        <v>8</v>
      </c>
      <c r="CR3" s="8">
        <f t="shared" si="10"/>
        <v>9</v>
      </c>
      <c r="CS3" s="8">
        <f t="shared" si="10"/>
        <v>10</v>
      </c>
      <c r="CT3" s="8">
        <f t="shared" ref="CT3" si="11">DI3</f>
        <v>11</v>
      </c>
      <c r="CU3" s="8">
        <f t="shared" ref="CU3" si="12">DJ3</f>
        <v>12</v>
      </c>
      <c r="CV3" s="8">
        <f t="shared" ref="CV3" si="13">DK3</f>
        <v>13</v>
      </c>
      <c r="CY3" s="8">
        <f t="shared" ref="CY3:DH3" si="14">BU3</f>
        <v>1</v>
      </c>
      <c r="CZ3" s="8">
        <f t="shared" si="14"/>
        <v>2</v>
      </c>
      <c r="DA3" s="8">
        <f t="shared" si="14"/>
        <v>3</v>
      </c>
      <c r="DB3" s="8">
        <f t="shared" si="14"/>
        <v>4</v>
      </c>
      <c r="DC3" s="8">
        <f t="shared" si="14"/>
        <v>5</v>
      </c>
      <c r="DD3" s="8">
        <f t="shared" si="14"/>
        <v>6</v>
      </c>
      <c r="DE3" s="8">
        <f t="shared" si="14"/>
        <v>7</v>
      </c>
      <c r="DF3" s="8">
        <f t="shared" si="14"/>
        <v>8</v>
      </c>
      <c r="DG3" s="8">
        <f t="shared" si="14"/>
        <v>9</v>
      </c>
      <c r="DH3" s="8">
        <f t="shared" si="14"/>
        <v>10</v>
      </c>
      <c r="DI3" s="8">
        <f t="shared" ref="DI3:DK3" si="15">CE3</f>
        <v>11</v>
      </c>
      <c r="DJ3" s="8">
        <f t="shared" si="15"/>
        <v>12</v>
      </c>
      <c r="DK3" s="8">
        <f t="shared" si="15"/>
        <v>13</v>
      </c>
      <c r="DL3" s="8" t="s">
        <v>70</v>
      </c>
      <c r="DO3" s="46"/>
      <c r="DP3" s="8">
        <f t="shared" ref="DP3:DY3" si="16">BU3</f>
        <v>1</v>
      </c>
      <c r="DQ3" s="8">
        <f t="shared" si="16"/>
        <v>2</v>
      </c>
      <c r="DR3" s="8">
        <f t="shared" si="16"/>
        <v>3</v>
      </c>
      <c r="DS3" s="8">
        <f t="shared" si="16"/>
        <v>4</v>
      </c>
      <c r="DT3" s="8">
        <f t="shared" si="16"/>
        <v>5</v>
      </c>
      <c r="DU3" s="8">
        <f t="shared" si="16"/>
        <v>6</v>
      </c>
      <c r="DV3" s="8">
        <f t="shared" si="16"/>
        <v>7</v>
      </c>
      <c r="DW3" s="8">
        <f t="shared" si="16"/>
        <v>8</v>
      </c>
      <c r="DX3" s="8">
        <f t="shared" si="16"/>
        <v>9</v>
      </c>
      <c r="DY3" s="8">
        <f t="shared" si="16"/>
        <v>10</v>
      </c>
      <c r="DZ3" s="8">
        <f t="shared" ref="DZ3" si="17">CE3</f>
        <v>11</v>
      </c>
      <c r="EA3" s="8">
        <f t="shared" ref="EA3" si="18">CF3</f>
        <v>12</v>
      </c>
      <c r="EB3" s="8">
        <f t="shared" ref="EB3" si="19">CG3</f>
        <v>13</v>
      </c>
      <c r="EC3" s="8" t="s">
        <v>70</v>
      </c>
      <c r="EE3" s="46"/>
      <c r="EF3" s="8">
        <f t="shared" ref="EF3:EO3" si="20">CJ3</f>
        <v>1</v>
      </c>
      <c r="EG3" s="8">
        <f t="shared" si="20"/>
        <v>2</v>
      </c>
      <c r="EH3" s="8">
        <f t="shared" si="20"/>
        <v>3</v>
      </c>
      <c r="EI3" s="8">
        <f t="shared" si="20"/>
        <v>4</v>
      </c>
      <c r="EJ3" s="8">
        <f t="shared" si="20"/>
        <v>5</v>
      </c>
      <c r="EK3" s="8">
        <f t="shared" si="20"/>
        <v>6</v>
      </c>
      <c r="EL3" s="8">
        <f t="shared" si="20"/>
        <v>7</v>
      </c>
      <c r="EM3" s="8">
        <f t="shared" si="20"/>
        <v>8</v>
      </c>
      <c r="EN3" s="8">
        <f t="shared" si="20"/>
        <v>9</v>
      </c>
      <c r="EO3" s="8">
        <f t="shared" si="20"/>
        <v>10</v>
      </c>
      <c r="EP3" s="8">
        <f t="shared" ref="EP3" si="21">CT3</f>
        <v>11</v>
      </c>
      <c r="EQ3" s="8">
        <f t="shared" ref="EQ3" si="22">CU3</f>
        <v>12</v>
      </c>
      <c r="ER3" s="8">
        <f t="shared" ref="ER3" si="23">CV3</f>
        <v>13</v>
      </c>
      <c r="ES3" s="8" t="s">
        <v>70</v>
      </c>
      <c r="EU3" s="46"/>
      <c r="EV3" s="8">
        <f t="shared" ref="EV3:FE3" si="24">CY3</f>
        <v>1</v>
      </c>
      <c r="EW3" s="8">
        <f t="shared" si="24"/>
        <v>2</v>
      </c>
      <c r="EX3" s="8">
        <f t="shared" si="24"/>
        <v>3</v>
      </c>
      <c r="EY3" s="8">
        <f t="shared" si="24"/>
        <v>4</v>
      </c>
      <c r="EZ3" s="8">
        <f t="shared" si="24"/>
        <v>5</v>
      </c>
      <c r="FA3" s="8">
        <f t="shared" si="24"/>
        <v>6</v>
      </c>
      <c r="FB3" s="8">
        <f t="shared" si="24"/>
        <v>7</v>
      </c>
      <c r="FC3" s="8">
        <f t="shared" si="24"/>
        <v>8</v>
      </c>
      <c r="FD3" s="8">
        <f t="shared" si="24"/>
        <v>9</v>
      </c>
      <c r="FE3" s="8">
        <f t="shared" si="24"/>
        <v>10</v>
      </c>
      <c r="FF3" s="8">
        <f t="shared" ref="FF3" si="25">DI3</f>
        <v>11</v>
      </c>
      <c r="FG3" s="8">
        <f t="shared" ref="FG3" si="26">DJ3</f>
        <v>12</v>
      </c>
      <c r="FH3" s="8">
        <f t="shared" ref="FH3" si="27">DK3</f>
        <v>13</v>
      </c>
      <c r="FI3" s="8" t="str">
        <f t="shared" ref="FI3" si="28">DL3</f>
        <v>Totalt</v>
      </c>
      <c r="FK3" s="46"/>
      <c r="FL3" s="8">
        <f t="shared" ref="FL3:FU3" si="29">DP3</f>
        <v>1</v>
      </c>
      <c r="FM3" s="8">
        <f t="shared" si="29"/>
        <v>2</v>
      </c>
      <c r="FN3" s="8">
        <f t="shared" si="29"/>
        <v>3</v>
      </c>
      <c r="FO3" s="8">
        <f t="shared" si="29"/>
        <v>4</v>
      </c>
      <c r="FP3" s="8">
        <f t="shared" si="29"/>
        <v>5</v>
      </c>
      <c r="FQ3" s="8">
        <f t="shared" si="29"/>
        <v>6</v>
      </c>
      <c r="FR3" s="8">
        <f t="shared" si="29"/>
        <v>7</v>
      </c>
      <c r="FS3" s="8">
        <f t="shared" si="29"/>
        <v>8</v>
      </c>
      <c r="FT3" s="8">
        <f t="shared" si="29"/>
        <v>9</v>
      </c>
      <c r="FU3" s="8">
        <f t="shared" si="29"/>
        <v>10</v>
      </c>
      <c r="FV3" s="8">
        <f t="shared" ref="FV3:FX3" si="30">DZ3</f>
        <v>11</v>
      </c>
      <c r="FW3" s="8">
        <f t="shared" si="30"/>
        <v>12</v>
      </c>
      <c r="FX3" s="8">
        <f t="shared" si="30"/>
        <v>13</v>
      </c>
      <c r="FY3" s="8" t="str">
        <f t="shared" ref="FY3" si="31">EC3</f>
        <v>Totalt</v>
      </c>
      <c r="GB3" s="46"/>
      <c r="GC3" s="8">
        <f t="shared" ref="GC3:GL3" si="32">EF3</f>
        <v>1</v>
      </c>
      <c r="GD3" s="8">
        <f t="shared" si="32"/>
        <v>2</v>
      </c>
      <c r="GE3" s="8">
        <f t="shared" si="32"/>
        <v>3</v>
      </c>
      <c r="GF3" s="8">
        <f t="shared" si="32"/>
        <v>4</v>
      </c>
      <c r="GG3" s="8">
        <f t="shared" si="32"/>
        <v>5</v>
      </c>
      <c r="GH3" s="8">
        <f t="shared" si="32"/>
        <v>6</v>
      </c>
      <c r="GI3" s="8">
        <f t="shared" si="32"/>
        <v>7</v>
      </c>
      <c r="GJ3" s="8">
        <f t="shared" si="32"/>
        <v>8</v>
      </c>
      <c r="GK3" s="8">
        <f t="shared" si="32"/>
        <v>9</v>
      </c>
      <c r="GL3" s="8">
        <f t="shared" si="32"/>
        <v>10</v>
      </c>
      <c r="GM3" s="8">
        <f t="shared" ref="GM3:GO3" si="33">EP3</f>
        <v>11</v>
      </c>
      <c r="GN3" s="8">
        <f t="shared" si="33"/>
        <v>12</v>
      </c>
      <c r="GO3" s="8">
        <f t="shared" si="33"/>
        <v>13</v>
      </c>
      <c r="GP3" s="8" t="str">
        <f t="shared" ref="GP3" si="34">ES3</f>
        <v>Totalt</v>
      </c>
      <c r="GS3" s="504">
        <f t="shared" ref="GS3:HB3" si="35">AR3</f>
        <v>1</v>
      </c>
      <c r="GT3" s="504">
        <f t="shared" si="35"/>
        <v>2</v>
      </c>
      <c r="GU3" s="504">
        <f t="shared" si="35"/>
        <v>3</v>
      </c>
      <c r="GV3" s="504">
        <f t="shared" si="35"/>
        <v>4</v>
      </c>
      <c r="GW3" s="504">
        <f t="shared" si="35"/>
        <v>5</v>
      </c>
      <c r="GX3" s="504">
        <f t="shared" si="35"/>
        <v>6</v>
      </c>
      <c r="GY3" s="504">
        <f t="shared" si="35"/>
        <v>7</v>
      </c>
      <c r="GZ3" s="504">
        <f t="shared" si="35"/>
        <v>8</v>
      </c>
      <c r="HA3" s="504">
        <f t="shared" si="35"/>
        <v>9</v>
      </c>
      <c r="HB3" s="504">
        <f t="shared" si="35"/>
        <v>10</v>
      </c>
      <c r="HC3" s="504">
        <f t="shared" ref="HC3" si="36">BB3</f>
        <v>11</v>
      </c>
      <c r="HD3" s="504">
        <f t="shared" ref="HD3" si="37">BC3</f>
        <v>12</v>
      </c>
      <c r="HE3" s="504">
        <f t="shared" ref="HE3" si="38">BD3</f>
        <v>13</v>
      </c>
    </row>
    <row r="4" spans="1:213" ht="15" x14ac:dyDescent="0.25">
      <c r="B4" s="203"/>
      <c r="C4" s="388">
        <f>IF(Registrering!$B$28="Fast beløp",0,IF(Registrering!$B$28="Sats for ekst. fin. overhead",0,DL4))</f>
        <v>0</v>
      </c>
      <c r="D4" s="388">
        <f>SUM(AR4:BD4)</f>
        <v>0</v>
      </c>
      <c r="E4" s="388">
        <f>IFERROR(SUM(BF4:BR4),0)</f>
        <v>0</v>
      </c>
      <c r="F4" s="388">
        <f>SUM(D4:E4)</f>
        <v>0</v>
      </c>
      <c r="G4" s="57">
        <f>SUM(K4:W4)/12</f>
        <v>0</v>
      </c>
      <c r="H4" s="585"/>
      <c r="I4" s="586"/>
      <c r="J4" s="585"/>
      <c r="K4" s="587"/>
      <c r="L4" s="587"/>
      <c r="M4" s="587"/>
      <c r="N4" s="587"/>
      <c r="O4" s="587"/>
      <c r="P4" s="587"/>
      <c r="Q4" s="587"/>
      <c r="R4" s="587"/>
      <c r="S4" s="587"/>
      <c r="T4" s="587"/>
      <c r="U4" s="587"/>
      <c r="V4" s="587"/>
      <c r="W4" s="587"/>
      <c r="AC4" s="32"/>
      <c r="AD4" s="32"/>
      <c r="AE4" s="32"/>
      <c r="AF4" s="32"/>
      <c r="AG4" s="6">
        <f>I4</f>
        <v>0</v>
      </c>
      <c r="AH4" s="6">
        <f>AG4*Tabeller!$I$35</f>
        <v>0</v>
      </c>
      <c r="AI4" s="6">
        <f>IF(AG4&gt;0,(AH4-400)/52*47,0)</f>
        <v>0</v>
      </c>
      <c r="AJ4" s="87">
        <f>AI4*Tabeller!$H$26</f>
        <v>0</v>
      </c>
      <c r="AK4" s="6">
        <f>SUM(AI4:AJ4,AL4)*Tabeller!$H$27</f>
        <v>0</v>
      </c>
      <c r="AL4" s="6">
        <f>AH4*Tabeller!$H$28</f>
        <v>0</v>
      </c>
      <c r="AM4" s="6">
        <f>SUM(AI4:AL4)</f>
        <v>0</v>
      </c>
      <c r="AN4" s="6">
        <f>AM4+(IF(B4="Teknisk adm bistand",Registrering!$E$51,Registrering!$B$51))</f>
        <v>0</v>
      </c>
      <c r="AO4" s="6">
        <f>AN4/Tabeller!$H$5</f>
        <v>0</v>
      </c>
      <c r="AP4" s="30"/>
      <c r="AR4" s="6">
        <f>((K4*Budsjett!$AM4))/12</f>
        <v>0</v>
      </c>
      <c r="AS4" s="6">
        <f>((L4*Budsjett!$AM4)*(Tabeller!J$35))/12</f>
        <v>0</v>
      </c>
      <c r="AT4" s="6">
        <f>((M4*Budsjett!$AM4)*(Tabeller!K$35))/12</f>
        <v>0</v>
      </c>
      <c r="AU4" s="6">
        <f>((N4*Budsjett!$AM4)*(Tabeller!L$35))/12</f>
        <v>0</v>
      </c>
      <c r="AV4" s="6">
        <f>((O4*Budsjett!$AM4)*(Tabeller!M$35))/12</f>
        <v>0</v>
      </c>
      <c r="AW4" s="6">
        <f>((P4*Budsjett!$AM4)*(Tabeller!N$35))/12</f>
        <v>0</v>
      </c>
      <c r="AX4" s="6">
        <f>((Q4*Budsjett!$AM4)*(Tabeller!O$35))/12</f>
        <v>0</v>
      </c>
      <c r="AY4" s="6">
        <f>((R4*Budsjett!$AM4)*(Tabeller!P$35))/12</f>
        <v>0</v>
      </c>
      <c r="AZ4" s="6">
        <f>((S4*Budsjett!$AM4)*(Tabeller!Q$35))/12</f>
        <v>0</v>
      </c>
      <c r="BA4" s="6">
        <f>((T4*Budsjett!$AM4)*(Tabeller!R$35))/12</f>
        <v>0</v>
      </c>
      <c r="BB4" s="6">
        <f>((U4*Budsjett!$AM4)*(Tabeller!S$35))/12</f>
        <v>0</v>
      </c>
      <c r="BC4" s="6">
        <f>((V4*Budsjett!$AM4)*(Tabeller!T$35))/12</f>
        <v>0</v>
      </c>
      <c r="BD4" s="6">
        <f>((W4*Budsjett!$AM4)*(Tabeller!U$35))/12</f>
        <v>0</v>
      </c>
      <c r="BF4" s="6">
        <f t="shared" ref="BF4:BR7" si="39">IFERROR(IF($E$83&gt;$E$82,BU4,GS4),0)</f>
        <v>0</v>
      </c>
      <c r="BG4" s="6">
        <f t="shared" si="39"/>
        <v>0</v>
      </c>
      <c r="BH4" s="6">
        <f t="shared" si="39"/>
        <v>0</v>
      </c>
      <c r="BI4" s="6">
        <f t="shared" si="39"/>
        <v>0</v>
      </c>
      <c r="BJ4" s="6">
        <f t="shared" si="39"/>
        <v>0</v>
      </c>
      <c r="BK4" s="6">
        <f t="shared" si="39"/>
        <v>0</v>
      </c>
      <c r="BL4" s="6">
        <f t="shared" si="39"/>
        <v>0</v>
      </c>
      <c r="BM4" s="6">
        <f t="shared" si="39"/>
        <v>0</v>
      </c>
      <c r="BN4" s="6">
        <f t="shared" si="39"/>
        <v>0</v>
      </c>
      <c r="BO4" s="6">
        <f t="shared" si="39"/>
        <v>0</v>
      </c>
      <c r="BP4" s="6">
        <f t="shared" si="39"/>
        <v>0</v>
      </c>
      <c r="BQ4" s="6">
        <f t="shared" si="39"/>
        <v>0</v>
      </c>
      <c r="BR4" s="6">
        <f t="shared" si="39"/>
        <v>0</v>
      </c>
      <c r="BU4" s="6">
        <f>IFERROR(IF($E$85=$E$84,AR4*$E$85,AR4*Budsjett!$E$84),0)</f>
        <v>0</v>
      </c>
      <c r="BV4" s="6">
        <f>IFERROR(IF($E$85=$E$84,AS4*$E$85,AS4*Budsjett!$E$84),0)</f>
        <v>0</v>
      </c>
      <c r="BW4" s="6">
        <f>IFERROR(IF($E$85=$E$84,AT4*$E$85,AT4*Budsjett!$E$84),0)</f>
        <v>0</v>
      </c>
      <c r="BX4" s="6">
        <f>IFERROR(IF($E$85=$E$84,AU4*$E$85,AU4*Budsjett!$E$84),0)</f>
        <v>0</v>
      </c>
      <c r="BY4" s="6">
        <f>IFERROR(IF($E$85=$E$84,AV4*$E$85,AV4*Budsjett!$E$84),0)</f>
        <v>0</v>
      </c>
      <c r="BZ4" s="6">
        <f>IFERROR(IF($E$85=$E$84,AW4*$E$85,AW4*Budsjett!$E$84),0)</f>
        <v>0</v>
      </c>
      <c r="CA4" s="6">
        <f>IFERROR(IF($E$85=$E$84,AX4*$E$85,AX4*Budsjett!$E$84),0)</f>
        <v>0</v>
      </c>
      <c r="CB4" s="6">
        <f>IFERROR(IF($E$85=$E$84,AY4*$E$85,AY4*Budsjett!$E$84),0)</f>
        <v>0</v>
      </c>
      <c r="CC4" s="6">
        <f>IFERROR(IF($E$85=$E$84,AZ4*$E$85,AZ4*Budsjett!$E$84),0)</f>
        <v>0</v>
      </c>
      <c r="CD4" s="6">
        <f>IFERROR(IF($E$85=$E$84,BA4*$E$85,BA4*Budsjett!$E$84),0)</f>
        <v>0</v>
      </c>
      <c r="CE4" s="6">
        <f>IFERROR(IF($E$85=$E$84,BB4*$E$85,BB4*Budsjett!$E$84),0)</f>
        <v>0</v>
      </c>
      <c r="CF4" s="6">
        <f>IFERROR(IF($E$85=$E$84,BC4*$E$85,BC4*Budsjett!$E$84),0)</f>
        <v>0</v>
      </c>
      <c r="CG4" s="6">
        <f>IFERROR(IF($E$85=$E$84,BD4*$E$85,BD4*Budsjett!$E$84),0)</f>
        <v>0</v>
      </c>
      <c r="CJ4" s="6">
        <f t="shared" ref="CJ4:CR5" si="40">BF4-BU4</f>
        <v>0</v>
      </c>
      <c r="CK4" s="6">
        <f t="shared" si="40"/>
        <v>0</v>
      </c>
      <c r="CL4" s="6">
        <f t="shared" si="40"/>
        <v>0</v>
      </c>
      <c r="CM4" s="6">
        <f t="shared" si="40"/>
        <v>0</v>
      </c>
      <c r="CN4" s="6">
        <f t="shared" si="40"/>
        <v>0</v>
      </c>
      <c r="CO4" s="6">
        <f t="shared" si="40"/>
        <v>0</v>
      </c>
      <c r="CP4" s="6">
        <f t="shared" si="40"/>
        <v>0</v>
      </c>
      <c r="CQ4" s="6">
        <f t="shared" si="40"/>
        <v>0</v>
      </c>
      <c r="CR4" s="6">
        <f t="shared" si="40"/>
        <v>0</v>
      </c>
      <c r="CS4" s="6">
        <f t="shared" ref="CS4:CS5" si="41">BO4-CD4</f>
        <v>0</v>
      </c>
      <c r="CT4" s="6">
        <f t="shared" ref="CT4:CT5" si="42">BP4-CE4</f>
        <v>0</v>
      </c>
      <c r="CU4" s="6">
        <f t="shared" ref="CU4:CU5" si="43">BQ4-CF4</f>
        <v>0</v>
      </c>
      <c r="CV4" s="6">
        <f t="shared" ref="CV4:CV5" si="44">BR4-CG4</f>
        <v>0</v>
      </c>
      <c r="CX4" s="46">
        <f>B4</f>
        <v>0</v>
      </c>
      <c r="CY4" s="6">
        <f>-((IF($CX4="Teknisk/adm. bistand/Feltassistent",IF(Budsjett!AR4*(1+Tabeller!$I$62)&gt;Tabeller!I$55,Tabeller!I$55,Budsjett!AR4*(1+Tabeller!$I$62)),0)+(IF($CX4="Forsker - professor",Tabeller!I$55*K4,0)+IF($CX4="Prosjektleder/adm.leder",Tabeller!I$54*K4,0)+IF($CX4="Forsker - 1.aman.",Tabeller!I$56*K4,0)+IF($CX4="Gjesteforsker",Tabeller!I$58*K4,0)+IF($CX4="Postdoktor / forsker",Tabeller!I$59*K4,0)+IF($CX4="Stipendiat",Tabeller!I$60*K4,0)+IF($CX4="Forsker (rundsum)",Tabeller!I$57*K4,0)+IF($CX4="Vit.ass",Tabeller!I$61*K4,0))/12))</f>
        <v>0</v>
      </c>
      <c r="CZ4" s="6">
        <f>-((IF($CX4="Teknisk/adm. bistand/Feltassistent",IF(Budsjett!AS4*(1+Tabeller!$I$62)&gt;Tabeller!J$55,Tabeller!J$55,Budsjett!AS4*(1+Tabeller!$I$62)),0)+(IF($CX4="Forsker - professor",Tabeller!J$55*L4,0)+IF($CX4="Prosjektleder/adm.leder",Tabeller!J$54*L4,0)+IF($CX4="Forsker - 1.aman.",Tabeller!J$56*L4,0)+IF($CX4="Gjesteforsker",Tabeller!J$58*L4,0)+IF($CX4="Postdoktor / forsker",Tabeller!J$59*L4,0)+IF($CX4="Stipendiat",Tabeller!J$60*L4,0)+IF($CX4="Forsker (rundsum)",Tabeller!J$57*L4,0)+IF($CX4="Vit.ass",Tabeller!J$61*L4,0))/12))</f>
        <v>0</v>
      </c>
      <c r="DA4" s="6">
        <f>-((IF($CX4="Teknisk/adm. bistand/Feltassistent",IF(Budsjett!AT4*(1+Tabeller!$I$62)&gt;Tabeller!K$55,Tabeller!K$55,Budsjett!AT4*(1+Tabeller!$I$62)),0)+(IF($CX4="Forsker - professor",Tabeller!K$55*M4,0)+IF($CX4="Prosjektleder/adm.leder",Tabeller!K$54*M4,0)+IF($CX4="Forsker - 1.aman.",Tabeller!K$56*M4,0)+IF($CX4="Gjesteforsker",Tabeller!K$58*M4,0)+IF($CX4="Postdoktor / forsker",Tabeller!K$59*M4,0)+IF($CX4="Stipendiat",Tabeller!K$60*M4,0)+IF($CX4="Forsker (rundsum)",Tabeller!K$57*M4,0)+IF($CX4="Vit.ass",Tabeller!K$61*M4,0))/12))</f>
        <v>0</v>
      </c>
      <c r="DB4" s="6">
        <f>-((IF($CX4="Teknisk/adm. bistand/Feltassistent",IF(Budsjett!AU4*(1+Tabeller!$I$62)&gt;Tabeller!L$55,Tabeller!L$55,Budsjett!AU4*(1+Tabeller!$I$62)),0)+(IF($CX4="Forsker - professor",Tabeller!L$55*N4,0)+IF($CX4="Prosjektleder/adm.leder",Tabeller!L$54*N4,0)+IF($CX4="Forsker - 1.aman.",Tabeller!L$56*N4,0)+IF($CX4="Gjesteforsker",Tabeller!L$58*N4,0)+IF($CX4="Postdoktor / forsker",Tabeller!L$59*N4,0)+IF($CX4="Stipendiat",Tabeller!L$60*N4,0)+IF($CX4="Forsker (rundsum)",Tabeller!L$57*N4,0)+IF($CX4="Vit.ass",Tabeller!L$61*N4,0))/12))</f>
        <v>0</v>
      </c>
      <c r="DC4" s="6">
        <f>-((IF($CX4="Teknisk/adm. bistand/Feltassistent",IF(Budsjett!AV4*(1+Tabeller!$I$62)&gt;Tabeller!M$55,Tabeller!M$55,Budsjett!AV4*(1+Tabeller!$I$62)),0)+(IF($CX4="Forsker - professor",Tabeller!M$55*O4,0)+IF($CX4="Prosjektleder/adm.leder",Tabeller!M$54*O4,0)+IF($CX4="Forsker - 1.aman.",Tabeller!M$56*O4,0)+IF($CX4="Gjesteforsker",Tabeller!M$58*O4,0)+IF($CX4="Postdoktor / forsker",Tabeller!M$59*O4,0)+IF($CX4="Stipendiat",Tabeller!M$60*O4,0)+IF($CX4="Forsker (rundsum)",Tabeller!M$57*O4,0)+IF($CX4="Vit.ass",Tabeller!M$61*O4,0))/12))</f>
        <v>0</v>
      </c>
      <c r="DD4" s="6">
        <f>-((IF($CX4="Teknisk/adm. bistand/Feltassistent",IF(Budsjett!AW4*(1+Tabeller!$I$62)&gt;Tabeller!N$55,Tabeller!N$55,Budsjett!AW4*(1+Tabeller!$I$62)),0)+(IF($CX4="Forsker - professor",Tabeller!N$55*P4,0)+IF($CX4="Prosjektleder/adm.leder",Tabeller!N$54*P4,0)+IF($CX4="Forsker - 1.aman.",Tabeller!N$56*P4,0)+IF($CX4="Gjesteforsker",Tabeller!N$58*P4,0)+IF($CX4="Postdoktor / forsker",Tabeller!N$59*P4,0)+IF($CX4="Stipendiat",Tabeller!N$60*P4,0)+IF($CX4="Forsker (rundsum)",Tabeller!N$57*P4,0)+IF($CX4="Vit.ass",Tabeller!N$61*P4,0))/12))</f>
        <v>0</v>
      </c>
      <c r="DE4" s="6">
        <f>-((IF($CX4="Teknisk/adm. bistand/Feltassistent",IF(Budsjett!AX4*(1+Tabeller!$I$62)&gt;Tabeller!O$55,Tabeller!O$55,Budsjett!AX4*(1+Tabeller!$I$62)),0)+(IF($CX4="Forsker - professor",Tabeller!O$55*Q4,0)+IF($CX4="Prosjektleder/adm.leder",Tabeller!O$54*Q4,0)+IF($CX4="Forsker - 1.aman.",Tabeller!O$56*Q4,0)+IF($CX4="Gjesteforsker",Tabeller!O$58*Q4,0)+IF($CX4="Postdoktor / forsker",Tabeller!O$59*Q4,0)+IF($CX4="Stipendiat",Tabeller!O$60*Q4,0)+IF($CX4="Forsker (rundsum)",Tabeller!O$57*Q4,0)+IF($CX4="Vit.ass",Tabeller!O$61*Q4,0))/12))</f>
        <v>0</v>
      </c>
      <c r="DF4" s="6">
        <f>-((IF($CX4="Teknisk/adm. bistand/Feltassistent",IF(Budsjett!AY4*(1+Tabeller!$I$62)&gt;Tabeller!P$55,Tabeller!P$55,Budsjett!AY4*(1+Tabeller!$I$62)),0)+(IF($CX4="Forsker - professor",Tabeller!P$55*R4,0)+IF($CX4="Prosjektleder/adm.leder",Tabeller!P$54*R4,0)+IF($CX4="Forsker - 1.aman.",Tabeller!P$56*R4,0)+IF($CX4="Gjesteforsker",Tabeller!P$58*R4,0)+IF($CX4="Postdoktor / forsker",Tabeller!P$59*R4,0)+IF($CX4="Stipendiat",Tabeller!P$60*R4,0)+IF($CX4="Forsker (rundsum)",Tabeller!P$57*R4,0)+IF($CX4="Vit.ass",Tabeller!P$61*R4,0))/12))</f>
        <v>0</v>
      </c>
      <c r="DG4" s="6">
        <f>-((IF($CX4="Teknisk/adm. bistand/Feltassistent",IF(Budsjett!AZ4*(1+Tabeller!$I$62)&gt;Tabeller!Q$55,Tabeller!Q$55,Budsjett!AZ4*(1+Tabeller!$I$62)),0)+(IF($CX4="Forsker - professor",Tabeller!Q$55*S4,0)+IF($CX4="Prosjektleder/adm.leder",Tabeller!Q$54*S4,0)+IF($CX4="Forsker - 1.aman.",Tabeller!Q$56*S4,0)+IF($CX4="Gjesteforsker",Tabeller!Q$58*S4,0)+IF($CX4="Postdoktor / forsker",Tabeller!Q$59*S4,0)+IF($CX4="Stipendiat",Tabeller!Q$60*S4,0)+IF($CX4="Forsker (rundsum)",Tabeller!Q$57*S4,0)+IF($CX4="Vit.ass",Tabeller!Q$61*S4,0))/12))</f>
        <v>0</v>
      </c>
      <c r="DH4" s="6">
        <f>-((IF($CX4="Teknisk/adm. bistand/Feltassistent",IF(Budsjett!BA4*(1+Tabeller!$I$62)&gt;Tabeller!R$55,Tabeller!R$55,Budsjett!BA4*(1+Tabeller!$I$62)),0)+(IF($CX4="Forsker - professor",Tabeller!R$55*T4,0)+IF($CX4="Prosjektleder/adm.leder",Tabeller!R$54*T4,0)+IF($CX4="Forsker - 1.aman.",Tabeller!R$56*T4,0)+IF($CX4="Gjesteforsker",Tabeller!R$58*T4,0)+IF($CX4="Postdoktor / forsker",Tabeller!R$59*T4,0)+IF($CX4="Stipendiat",Tabeller!R$60*T4,0)+IF($CX4="Forsker (rundsum)",Tabeller!R$57*T4,0)+IF($CX4="Vit.ass",Tabeller!R$61*T4,0))/12))</f>
        <v>0</v>
      </c>
      <c r="DI4" s="6">
        <f>-((IF($CX4="Teknisk/adm. bistand/Feltassistent",IF(Budsjett!BB4*(1+Tabeller!$I$62)&gt;Tabeller!S$55,Tabeller!S$55,Budsjett!BB4*(1+Tabeller!$I$62)),0)+(IF($CX4="Forsker - professor",Tabeller!S$55*U4,0)+IF($CX4="Prosjektleder/adm.leder",Tabeller!S$54*U4,0)+IF($CX4="Forsker - 1.aman.",Tabeller!S$56*U4,0)+IF($CX4="Gjesteforsker",Tabeller!S$58*U4,0)+IF($CX4="Postdoktor / forsker",Tabeller!S$59*U4,0)+IF($CX4="Stipendiat",Tabeller!S$60*U4,0)+IF($CX4="Forsker (rundsum)",Tabeller!S$57*U4,0)+IF($CX4="Vit.ass",Tabeller!S$61*U4,0))/12))</f>
        <v>0</v>
      </c>
      <c r="DJ4" s="6">
        <f>-((IF($CX4="Teknisk/adm. bistand/Feltassistent",IF(Budsjett!BC4*(1+Tabeller!$I$62)&gt;Tabeller!T$55,Tabeller!T$55,Budsjett!BC4*(1+Tabeller!$I$62)),0)+(IF($CX4="Forsker - professor",Tabeller!T$55*V4,0)+IF($CX4="Prosjektleder/adm.leder",Tabeller!T$54*V4,0)+IF($CX4="Forsker - 1.aman.",Tabeller!T$56*V4,0)+IF($CX4="Gjesteforsker",Tabeller!T$58*V4,0)+IF($CX4="Postdoktor / forsker",Tabeller!T$59*V4,0)+IF($CX4="Stipendiat",Tabeller!T$60*V4,0)+IF($CX4="Forsker (rundsum)",Tabeller!T$57*V4,0)+IF($CX4="Vit.ass",Tabeller!T$61*V4,0))/12))</f>
        <v>0</v>
      </c>
      <c r="DK4" s="6">
        <f>-((IF($CX4="Teknisk/adm. bistand/Feltassistent",IF(Budsjett!BD4*(1+Tabeller!$I$62)&gt;Tabeller!U$55,Tabeller!U$55,Budsjett!BD4*(1+Tabeller!$I$62)),0)+(IF($CX4="Forsker - professor",Tabeller!U$55*W4,0)+IF($CX4="Prosjektleder/adm.leder",Tabeller!U$54*W4,0)+IF($CX4="Forsker - 1.aman.",Tabeller!U$56*W4,0)+IF($CX4="Gjesteforsker",Tabeller!U$58*W4,0)+IF($CX4="Postdoktor / forsker",Tabeller!U$59*W4,0)+IF($CX4="Stipendiat",Tabeller!U$60*W4,0)+IF($CX4="Forsker (rundsum)",Tabeller!U$57*W4,0)+IF($CX4="Vit.ass",Tabeller!U$61*W4,0))/12))</f>
        <v>0</v>
      </c>
      <c r="DL4" s="8">
        <f>SUM(CY4:DK4)</f>
        <v>0</v>
      </c>
      <c r="DO4" s="46">
        <f>CX4</f>
        <v>0</v>
      </c>
      <c r="DP4" s="6">
        <f t="shared" ref="DP4:DY4" si="45">IF($H4="NFR",CY4,0)</f>
        <v>0</v>
      </c>
      <c r="DQ4" s="6">
        <f t="shared" si="45"/>
        <v>0</v>
      </c>
      <c r="DR4" s="6">
        <f t="shared" si="45"/>
        <v>0</v>
      </c>
      <c r="DS4" s="6">
        <f t="shared" si="45"/>
        <v>0</v>
      </c>
      <c r="DT4" s="6">
        <f t="shared" si="45"/>
        <v>0</v>
      </c>
      <c r="DU4" s="6">
        <f t="shared" si="45"/>
        <v>0</v>
      </c>
      <c r="DV4" s="6">
        <f t="shared" si="45"/>
        <v>0</v>
      </c>
      <c r="DW4" s="6">
        <f t="shared" si="45"/>
        <v>0</v>
      </c>
      <c r="DX4" s="6">
        <f t="shared" si="45"/>
        <v>0</v>
      </c>
      <c r="DY4" s="6">
        <f t="shared" si="45"/>
        <v>0</v>
      </c>
      <c r="DZ4" s="6">
        <f t="shared" ref="DZ4:DZ5" si="46">IF($H4="NFR",DI4,0)</f>
        <v>0</v>
      </c>
      <c r="EA4" s="6">
        <f t="shared" ref="EA4:EA5" si="47">IF($H4="NFR",DJ4,0)</f>
        <v>0</v>
      </c>
      <c r="EB4" s="6">
        <f t="shared" ref="EB4:EB5" si="48">IF($H4="NFR",DK4,0)</f>
        <v>0</v>
      </c>
      <c r="EC4" s="8">
        <f>SUM(DP4:EB4)</f>
        <v>0</v>
      </c>
      <c r="EE4" s="46">
        <f>DO4</f>
        <v>0</v>
      </c>
      <c r="EF4" s="6">
        <f t="shared" ref="EF4:ER7" si="49">IF($H4=$EE$1,CY4,0)</f>
        <v>0</v>
      </c>
      <c r="EG4" s="6">
        <f t="shared" si="49"/>
        <v>0</v>
      </c>
      <c r="EH4" s="6">
        <f t="shared" si="49"/>
        <v>0</v>
      </c>
      <c r="EI4" s="6">
        <f t="shared" si="49"/>
        <v>0</v>
      </c>
      <c r="EJ4" s="6">
        <f t="shared" si="49"/>
        <v>0</v>
      </c>
      <c r="EK4" s="6">
        <f t="shared" si="49"/>
        <v>0</v>
      </c>
      <c r="EL4" s="6">
        <f t="shared" si="49"/>
        <v>0</v>
      </c>
      <c r="EM4" s="6">
        <f t="shared" si="49"/>
        <v>0</v>
      </c>
      <c r="EN4" s="6">
        <f t="shared" si="49"/>
        <v>0</v>
      </c>
      <c r="EO4" s="6">
        <f t="shared" si="49"/>
        <v>0</v>
      </c>
      <c r="EP4" s="6">
        <f t="shared" si="49"/>
        <v>0</v>
      </c>
      <c r="EQ4" s="6">
        <f t="shared" si="49"/>
        <v>0</v>
      </c>
      <c r="ER4" s="6">
        <f t="shared" si="49"/>
        <v>0</v>
      </c>
      <c r="ES4" s="8">
        <f>SUM(EF4:ER4)</f>
        <v>0</v>
      </c>
      <c r="EU4" s="46">
        <f>EE4</f>
        <v>0</v>
      </c>
      <c r="EV4" s="6">
        <f t="shared" ref="EV4:FH7" si="50">IF($H4=$EU$1,CY4,0)</f>
        <v>0</v>
      </c>
      <c r="EW4" s="6">
        <f t="shared" si="50"/>
        <v>0</v>
      </c>
      <c r="EX4" s="6">
        <f t="shared" si="50"/>
        <v>0</v>
      </c>
      <c r="EY4" s="6">
        <f t="shared" si="50"/>
        <v>0</v>
      </c>
      <c r="EZ4" s="6">
        <f t="shared" si="50"/>
        <v>0</v>
      </c>
      <c r="FA4" s="6">
        <f t="shared" si="50"/>
        <v>0</v>
      </c>
      <c r="FB4" s="6">
        <f t="shared" si="50"/>
        <v>0</v>
      </c>
      <c r="FC4" s="6">
        <f t="shared" si="50"/>
        <v>0</v>
      </c>
      <c r="FD4" s="6">
        <f t="shared" si="50"/>
        <v>0</v>
      </c>
      <c r="FE4" s="6">
        <f t="shared" si="50"/>
        <v>0</v>
      </c>
      <c r="FF4" s="6">
        <f t="shared" si="50"/>
        <v>0</v>
      </c>
      <c r="FG4" s="6">
        <f t="shared" si="50"/>
        <v>0</v>
      </c>
      <c r="FH4" s="6">
        <f t="shared" si="50"/>
        <v>0</v>
      </c>
      <c r="FI4" s="8">
        <f>SUM(EV4:FH4)</f>
        <v>0</v>
      </c>
      <c r="FK4" s="46">
        <f>EU4</f>
        <v>0</v>
      </c>
      <c r="FL4" s="6">
        <f t="shared" ref="FL4:FX7" si="51">IF($H4=$FK$1,CY4,0)</f>
        <v>0</v>
      </c>
      <c r="FM4" s="6">
        <f t="shared" si="51"/>
        <v>0</v>
      </c>
      <c r="FN4" s="6">
        <f t="shared" si="51"/>
        <v>0</v>
      </c>
      <c r="FO4" s="6">
        <f t="shared" si="51"/>
        <v>0</v>
      </c>
      <c r="FP4" s="6">
        <f t="shared" si="51"/>
        <v>0</v>
      </c>
      <c r="FQ4" s="6">
        <f t="shared" si="51"/>
        <v>0</v>
      </c>
      <c r="FR4" s="6">
        <f t="shared" si="51"/>
        <v>0</v>
      </c>
      <c r="FS4" s="6">
        <f t="shared" si="51"/>
        <v>0</v>
      </c>
      <c r="FT4" s="6">
        <f t="shared" si="51"/>
        <v>0</v>
      </c>
      <c r="FU4" s="6">
        <f t="shared" si="51"/>
        <v>0</v>
      </c>
      <c r="FV4" s="6">
        <f t="shared" si="51"/>
        <v>0</v>
      </c>
      <c r="FW4" s="6">
        <f t="shared" si="51"/>
        <v>0</v>
      </c>
      <c r="FX4" s="6">
        <f t="shared" si="51"/>
        <v>0</v>
      </c>
      <c r="FY4" s="8">
        <f>SUM(FL4:FX4)</f>
        <v>0</v>
      </c>
      <c r="GB4" s="46">
        <f t="shared" ref="GB4:GB69" si="52">FK4</f>
        <v>0</v>
      </c>
      <c r="GC4" s="6"/>
      <c r="GD4" s="6"/>
      <c r="GE4" s="6"/>
      <c r="GF4" s="6"/>
      <c r="GG4" s="6"/>
      <c r="GH4" s="6"/>
      <c r="GI4" s="6"/>
      <c r="GJ4" s="6"/>
      <c r="GK4" s="6"/>
      <c r="GL4" s="6"/>
      <c r="GM4" s="6"/>
      <c r="GN4" s="6"/>
      <c r="GO4" s="6"/>
      <c r="GP4" s="8">
        <f>SUM(GC4:GO4)</f>
        <v>0</v>
      </c>
      <c r="GS4" s="505">
        <f>IF(Registrering!$B$29="Prosjekter som foregår i UiOs lokaler",IF($B4="Teknisk/adm. bistand/Feltassistent",(K4/12)*Tabeller!J$11,(K4/12)*Tabeller!J$10),IF($B4="Teknisk/adm. bistand/Feltassistent",(K4/12)*Tabeller!J$13,(K4/12)*Tabeller!J$12))</f>
        <v>0</v>
      </c>
      <c r="GT4" s="505">
        <f>IF(Registrering!$B$29="Prosjekter som foregår i UiOs lokaler",IF($B4="Teknisk/adm. bistand/Feltassistent",(L4/12)*Tabeller!K$11,(L4/12)*Tabeller!K$10),IF($B4="Teknisk/adm. bistand/Feltassistent",(L4/12)*Tabeller!K$13,(L4/12)*Tabeller!K$12))</f>
        <v>0</v>
      </c>
      <c r="GU4" s="505">
        <f>IF(Registrering!$B$29="Prosjekter som foregår i UiOs lokaler",IF($B4="Teknisk/adm. bistand/Feltassistent",(M4/12)*Tabeller!L$11,(M4/12)*Tabeller!L$10),IF($B4="Teknisk/adm. bistand/Feltassistent",(M4/12)*Tabeller!L$13,(M4/12)*Tabeller!L$12))</f>
        <v>0</v>
      </c>
      <c r="GV4" s="505">
        <f>IF(Registrering!$B$29="Prosjekter som foregår i UiOs lokaler",IF($B4="Teknisk/adm. bistand/Feltassistent",(N4/12)*Tabeller!M$11,(N4/12)*Tabeller!M$10),IF($B4="Teknisk/adm. bistand/Feltassistent",(N4/12)*Tabeller!M$13,(N4/12)*Tabeller!M$12))</f>
        <v>0</v>
      </c>
      <c r="GW4" s="505">
        <f>IF(Registrering!$B$29="Prosjekter som foregår i UiOs lokaler",IF($B4="Teknisk/adm. bistand/Feltassistent",(O4/12)*Tabeller!N$11,(O4/12)*Tabeller!N$10),IF($B4="Teknisk/adm. bistand/Feltassistent",(O4/12)*Tabeller!N$13,(O4/12)*Tabeller!N$12))</f>
        <v>0</v>
      </c>
      <c r="GX4" s="505">
        <f>IF(Registrering!$B$29="Prosjekter som foregår i UiOs lokaler",IF($B4="Teknisk/adm. bistand/Feltassistent",(P4/12)*Tabeller!O$11,(P4/12)*Tabeller!O$10),IF($B4="Teknisk/adm. bistand/Feltassistent",(P4/12)*Tabeller!O$13,(P4/12)*Tabeller!O$12))</f>
        <v>0</v>
      </c>
      <c r="GY4" s="505">
        <f>IF(Registrering!$B$29="Prosjekter som foregår i UiOs lokaler",IF($B4="Teknisk/adm. bistand/Feltassistent",(Q4/12)*Tabeller!P$11,(Q4/12)*Tabeller!P$10),IF($B4="Teknisk/adm. bistand/Feltassistent",(Q4/12)*Tabeller!P$13,(Q4/12)*Tabeller!P$12))</f>
        <v>0</v>
      </c>
      <c r="GZ4" s="505">
        <f>IF(Registrering!$B$29="Prosjekter som foregår i UiOs lokaler",IF($B4="Teknisk/adm. bistand/Feltassistent",(R4/12)*Tabeller!Q$11,(R4/12)*Tabeller!Q$10),IF($B4="Teknisk/adm. bistand/Feltassistent",(R4/12)*Tabeller!Q$13,(R4/12)*Tabeller!Q$12))</f>
        <v>0</v>
      </c>
      <c r="HA4" s="505">
        <f>IF(Registrering!$B$29="Prosjekter som foregår i UiOs lokaler",IF($B4="Teknisk/adm. bistand/Feltassistent",(S4/12)*Tabeller!R$11,(S4/12)*Tabeller!R$10),IF($B4="Teknisk/adm. bistand/Feltassistent",(S4/12)*Tabeller!R$13,(S4/12)*Tabeller!R$12))</f>
        <v>0</v>
      </c>
      <c r="HB4" s="505">
        <f>IF(Registrering!$B$29="Prosjekter som foregår i UiOs lokaler",IF($B4="Teknisk/adm. bistand/Feltassistent",(T4/12)*Tabeller!S$11,(T4/12)*Tabeller!S$10),IF($B4="Teknisk/adm. bistand/Feltassistent",(T4/12)*Tabeller!S$13,(T4/12)*Tabeller!S$12))</f>
        <v>0</v>
      </c>
      <c r="HC4" s="505">
        <f>IF(Registrering!$B$29="Prosjekter som foregår i UiOs lokaler",IF($B4="Teknisk/adm. bistand/Feltassistent",(U4/12)*Tabeller!T$11,(U4/12)*Tabeller!T$10),IF($B4="Teknisk/adm. bistand/Feltassistent",(U4/12)*Tabeller!T$13,(U4/12)*Tabeller!T$12))</f>
        <v>0</v>
      </c>
      <c r="HD4" s="505">
        <f>IF(Registrering!$B$29="Prosjekter som foregår i UiOs lokaler",IF($B4="Teknisk/adm. bistand/Feltassistent",(V4/12)*Tabeller!U$11,(V4/12)*Tabeller!U$10),IF($B4="Teknisk/adm. bistand/Feltassistent",(V4/12)*Tabeller!U$13,(V4/12)*Tabeller!U$12))</f>
        <v>0</v>
      </c>
      <c r="HE4" s="505">
        <f>IF(Registrering!$B$29="Prosjekter som foregår i UiOs lokaler",IF($B4="Teknisk/adm. bistand/Feltassistent",(W4/12)*Tabeller!V$11,(W4/12)*Tabeller!V$10),IF($B4="Teknisk/adm. bistand/Feltassistent",(W4/12)*Tabeller!V$13,(W4/12)*Tabeller!V$12))</f>
        <v>0</v>
      </c>
    </row>
    <row r="5" spans="1:213" ht="15" x14ac:dyDescent="0.25">
      <c r="B5" s="203"/>
      <c r="C5" s="388">
        <f>IF(Registrering!$B$28="Fast beløp",0,IF(Registrering!$B$28="Sats for ekst. fin. overhead",0,DL5))</f>
        <v>0</v>
      </c>
      <c r="D5" s="388">
        <f t="shared" ref="D5" si="53">SUM(AR5:BD5)</f>
        <v>0</v>
      </c>
      <c r="E5" s="388">
        <f t="shared" ref="E5" si="54">IFERROR(SUM(BF5:BR5),0)</f>
        <v>0</v>
      </c>
      <c r="F5" s="388">
        <f t="shared" ref="F5" si="55">SUM(D5:E5)</f>
        <v>0</v>
      </c>
      <c r="G5" s="57">
        <f t="shared" ref="G5" si="56">SUM(K5:W5)/12</f>
        <v>0</v>
      </c>
      <c r="H5" s="585"/>
      <c r="I5" s="586"/>
      <c r="J5" s="585"/>
      <c r="K5" s="587"/>
      <c r="L5" s="587"/>
      <c r="M5" s="587"/>
      <c r="N5" s="587"/>
      <c r="O5" s="587"/>
      <c r="P5" s="587"/>
      <c r="Q5" s="587"/>
      <c r="R5" s="587"/>
      <c r="S5" s="587"/>
      <c r="T5" s="587"/>
      <c r="U5" s="587"/>
      <c r="V5" s="587"/>
      <c r="W5" s="587"/>
      <c r="AG5" s="6">
        <f t="shared" ref="AG5:AG7" si="57">I5</f>
        <v>0</v>
      </c>
      <c r="AH5" s="6">
        <f>AG5*Tabeller!$I$35</f>
        <v>0</v>
      </c>
      <c r="AI5" s="6">
        <f t="shared" ref="AI5:AI7" si="58">IF(AG5&gt;0,(AH5-400)/52*47,0)</f>
        <v>0</v>
      </c>
      <c r="AJ5" s="87">
        <f>AI5*Tabeller!$H$26</f>
        <v>0</v>
      </c>
      <c r="AK5" s="6">
        <f>SUM(AI5:AJ5,AL5)*Tabeller!$H$28</f>
        <v>0</v>
      </c>
      <c r="AL5" s="6">
        <f>AH5*Tabeller!$H$27</f>
        <v>0</v>
      </c>
      <c r="AM5" s="6">
        <f t="shared" ref="AM5:AM7" si="59">SUM(AI5:AL5)</f>
        <v>0</v>
      </c>
      <c r="AN5" s="6">
        <f>AM5+(IF(B5="Teknisk adm bistand",Registrering!$E$51,Registrering!$B$51))</f>
        <v>0</v>
      </c>
      <c r="AO5" s="6">
        <f>AN5/Tabeller!$H$5</f>
        <v>0</v>
      </c>
      <c r="AP5" s="30"/>
      <c r="AR5" s="6">
        <f>((K5*Budsjett!$AM5))/12</f>
        <v>0</v>
      </c>
      <c r="AS5" s="6">
        <f>((L5*Budsjett!$AM5)*(Tabeller!J$35))/12</f>
        <v>0</v>
      </c>
      <c r="AT5" s="6">
        <f>((M5*Budsjett!$AM5)*(Tabeller!K$35))/12</f>
        <v>0</v>
      </c>
      <c r="AU5" s="6">
        <f>((N5*Budsjett!$AM5)*(Tabeller!L$35))/12</f>
        <v>0</v>
      </c>
      <c r="AV5" s="6">
        <f>((O5*Budsjett!$AM5)*(Tabeller!M$35))/12</f>
        <v>0</v>
      </c>
      <c r="AW5" s="6">
        <f>((P5*Budsjett!$AM5)*(Tabeller!N$35))/12</f>
        <v>0</v>
      </c>
      <c r="AX5" s="6">
        <f>((Q5*Budsjett!$AM5)*(Tabeller!O$35))/12</f>
        <v>0</v>
      </c>
      <c r="AY5" s="6">
        <f>((R5*Budsjett!$AM5)*(Tabeller!P$35))/12</f>
        <v>0</v>
      </c>
      <c r="AZ5" s="6">
        <f>((S5*Budsjett!$AM5)*(Tabeller!Q$35))/12</f>
        <v>0</v>
      </c>
      <c r="BA5" s="6">
        <f>((T5*Budsjett!$AM5)*(Tabeller!R$35))/12</f>
        <v>0</v>
      </c>
      <c r="BB5" s="6">
        <f>((U5*Budsjett!$AM5)*(Tabeller!S$35))/12</f>
        <v>0</v>
      </c>
      <c r="BC5" s="6">
        <f>((V5*Budsjett!$AM5)*(Tabeller!T$35))/12</f>
        <v>0</v>
      </c>
      <c r="BD5" s="6">
        <f>((W5*Budsjett!$AM5)*(Tabeller!U$35))/12</f>
        <v>0</v>
      </c>
      <c r="BF5" s="6">
        <f t="shared" si="39"/>
        <v>0</v>
      </c>
      <c r="BG5" s="6">
        <f t="shared" si="39"/>
        <v>0</v>
      </c>
      <c r="BH5" s="6">
        <f t="shared" si="39"/>
        <v>0</v>
      </c>
      <c r="BI5" s="6">
        <f t="shared" si="39"/>
        <v>0</v>
      </c>
      <c r="BJ5" s="6">
        <f t="shared" si="39"/>
        <v>0</v>
      </c>
      <c r="BK5" s="6">
        <f t="shared" si="39"/>
        <v>0</v>
      </c>
      <c r="BL5" s="6">
        <f t="shared" si="39"/>
        <v>0</v>
      </c>
      <c r="BM5" s="6">
        <f t="shared" si="39"/>
        <v>0</v>
      </c>
      <c r="BN5" s="6">
        <f t="shared" si="39"/>
        <v>0</v>
      </c>
      <c r="BO5" s="6">
        <f t="shared" si="39"/>
        <v>0</v>
      </c>
      <c r="BP5" s="6">
        <f t="shared" si="39"/>
        <v>0</v>
      </c>
      <c r="BQ5" s="6">
        <f t="shared" si="39"/>
        <v>0</v>
      </c>
      <c r="BR5" s="6">
        <f t="shared" si="39"/>
        <v>0</v>
      </c>
      <c r="BU5" s="6">
        <f>IFERROR(IF($E$85=$E$84,AR5*$E$85,AR5*Budsjett!$E$84),0)</f>
        <v>0</v>
      </c>
      <c r="BV5" s="6">
        <f>IFERROR(IF($E$85=$E$84,AS5*$E$85,AS5*Budsjett!$E$84),0)</f>
        <v>0</v>
      </c>
      <c r="BW5" s="6">
        <f>IFERROR(IF($E$85=$E$84,AT5*$E$85,AT5*Budsjett!$E$84),0)</f>
        <v>0</v>
      </c>
      <c r="BX5" s="6">
        <f>IFERROR(IF($E$85=$E$84,AU5*$E$85,AU5*Budsjett!$E$84),0)</f>
        <v>0</v>
      </c>
      <c r="BY5" s="6">
        <f>IFERROR(IF($E$85=$E$84,AV5*$E$85,AV5*Budsjett!$E$84),0)</f>
        <v>0</v>
      </c>
      <c r="BZ5" s="6">
        <f>IFERROR(IF($E$85=$E$84,AW5*$E$85,AW5*Budsjett!$E$84),0)</f>
        <v>0</v>
      </c>
      <c r="CA5" s="6">
        <f>IFERROR(IF($E$85=$E$84,AX5*$E$85,AX5*Budsjett!$E$84),0)</f>
        <v>0</v>
      </c>
      <c r="CB5" s="6">
        <f>IFERROR(IF($E$85=$E$84,AY5*$E$85,AY5*Budsjett!$E$84),0)</f>
        <v>0</v>
      </c>
      <c r="CC5" s="6">
        <f>IFERROR(IF($E$85=$E$84,AZ5*$E$85,AZ5*Budsjett!$E$84),0)</f>
        <v>0</v>
      </c>
      <c r="CD5" s="6">
        <f>IFERROR(IF($E$85=$E$84,BA5*$E$85,BA5*Budsjett!$E$84),0)</f>
        <v>0</v>
      </c>
      <c r="CE5" s="6">
        <f>IFERROR(IF($E$85=$E$84,BB5*$E$85,BB5*Budsjett!$E$84),0)</f>
        <v>0</v>
      </c>
      <c r="CF5" s="6">
        <f>IFERROR(IF($E$85=$E$84,BC5*$E$85,BC5*Budsjett!$E$84),0)</f>
        <v>0</v>
      </c>
      <c r="CG5" s="6">
        <f>IFERROR(IF($E$85=$E$84,BD5*$E$85,BD5*Budsjett!$E$84),0)</f>
        <v>0</v>
      </c>
      <c r="CJ5" s="6">
        <f t="shared" si="40"/>
        <v>0</v>
      </c>
      <c r="CK5" s="6">
        <f t="shared" si="40"/>
        <v>0</v>
      </c>
      <c r="CL5" s="6">
        <f t="shared" si="40"/>
        <v>0</v>
      </c>
      <c r="CM5" s="6">
        <f t="shared" si="40"/>
        <v>0</v>
      </c>
      <c r="CN5" s="6">
        <f t="shared" si="40"/>
        <v>0</v>
      </c>
      <c r="CO5" s="6">
        <f t="shared" si="40"/>
        <v>0</v>
      </c>
      <c r="CP5" s="6">
        <f t="shared" si="40"/>
        <v>0</v>
      </c>
      <c r="CQ5" s="6">
        <f t="shared" si="40"/>
        <v>0</v>
      </c>
      <c r="CR5" s="6">
        <f t="shared" si="40"/>
        <v>0</v>
      </c>
      <c r="CS5" s="6">
        <f t="shared" si="41"/>
        <v>0</v>
      </c>
      <c r="CT5" s="6">
        <f t="shared" si="42"/>
        <v>0</v>
      </c>
      <c r="CU5" s="6">
        <f t="shared" si="43"/>
        <v>0</v>
      </c>
      <c r="CV5" s="6">
        <f t="shared" si="44"/>
        <v>0</v>
      </c>
      <c r="CX5" s="46">
        <f>B5</f>
        <v>0</v>
      </c>
      <c r="CY5" s="6">
        <f>-((IF($CX5="Teknisk/adm. bistand/Feltassistent",IF(Budsjett!AR5*(1+Tabeller!$I$62)&gt;Tabeller!I$55,Tabeller!I$55,Budsjett!AR5*(1+Tabeller!$I$62)),0)+(IF($CX5="Forsker - professor",Tabeller!I$55*K5,0)+IF($CX5="Prosjektleder/adm.leder",Tabeller!I$54*K5,0)+IF($CX5="Forsker - 1.aman.",Tabeller!I$56*K5,0)+IF($CX5="Gjesteforsker",Tabeller!I$58*K5,0)+IF($CX5="Postdoktor / forsker",Tabeller!I$59*K5,0)+IF($CX5="Stipendiat",Tabeller!I$60*K5,0)+IF($CX5="Forsker (rundsum)",Tabeller!I$57*K5,0)+IF($CX5="Vit.ass",Tabeller!I$61*K5,0))/12))</f>
        <v>0</v>
      </c>
      <c r="CZ5" s="6">
        <f>-((IF($CX5="Teknisk/adm. bistand/Feltassistent",IF(Budsjett!AS5*(1+Tabeller!$I$62)&gt;Tabeller!J$55,Tabeller!J$55,Budsjett!AS5*(1+Tabeller!$I$62)),0)+(IF($CX5="Forsker - professor",Tabeller!J$55*L5,0)+IF($CX5="Prosjektleder/adm.leder",Tabeller!J$54*L5,0)+IF($CX5="Forsker - 1.aman.",Tabeller!J$56*L5,0)+IF($CX5="Gjesteforsker",Tabeller!J$58*L5,0)+IF($CX5="Postdoktor / forsker",Tabeller!J$59*L5,0)+IF($CX5="Stipendiat",Tabeller!J$60*L5,0)+IF($CX5="Forsker (rundsum)",Tabeller!J$57*L5,0)+IF($CX5="Vit.ass",Tabeller!J$61*L5,0))/12))</f>
        <v>0</v>
      </c>
      <c r="DA5" s="6">
        <f>-((IF($CX5="Teknisk/adm. bistand/Feltassistent",IF(Budsjett!AT5*(1+Tabeller!$I$62)&gt;Tabeller!K$55,Tabeller!K$55,Budsjett!AT5*(1+Tabeller!$I$62)),0)+(IF($CX5="Forsker - professor",Tabeller!K$55*M5,0)+IF($CX5="Prosjektleder/adm.leder",Tabeller!K$54*M5,0)+IF($CX5="Forsker - 1.aman.",Tabeller!K$56*M5,0)+IF($CX5="Gjesteforsker",Tabeller!K$58*M5,0)+IF($CX5="Postdoktor / forsker",Tabeller!K$59*M5,0)+IF($CX5="Stipendiat",Tabeller!K$60*M5,0)+IF($CX5="Forsker (rundsum)",Tabeller!K$57*M5,0)+IF($CX5="Vit.ass",Tabeller!K$61*M5,0))/12))</f>
        <v>0</v>
      </c>
      <c r="DB5" s="6">
        <f>-((IF($CX5="Teknisk/adm. bistand/Feltassistent",IF(Budsjett!AU5*(1+Tabeller!$I$62)&gt;Tabeller!L$55,Tabeller!L$55,Budsjett!AU5*(1+Tabeller!$I$62)),0)+(IF($CX5="Forsker - professor",Tabeller!L$55*N5,0)+IF($CX5="Prosjektleder/adm.leder",Tabeller!L$54*N5,0)+IF($CX5="Forsker - 1.aman.",Tabeller!L$56*N5,0)+IF($CX5="Gjesteforsker",Tabeller!L$58*N5,0)+IF($CX5="Postdoktor / forsker",Tabeller!L$59*N5,0)+IF($CX5="Stipendiat",Tabeller!L$60*N5,0)+IF($CX5="Forsker (rundsum)",Tabeller!L$57*N5,0)+IF($CX5="Vit.ass",Tabeller!L$61*N5,0))/12))</f>
        <v>0</v>
      </c>
      <c r="DC5" s="6">
        <f>-((IF($CX5="Teknisk/adm. bistand/Feltassistent",IF(Budsjett!AV5*(1+Tabeller!$I$62)&gt;Tabeller!M$55,Tabeller!M$55,Budsjett!AV5*(1+Tabeller!$I$62)),0)+(IF($CX5="Forsker - professor",Tabeller!M$55*O5,0)+IF($CX5="Prosjektleder/adm.leder",Tabeller!M$54*O5,0)+IF($CX5="Forsker - 1.aman.",Tabeller!M$56*O5,0)+IF($CX5="Gjesteforsker",Tabeller!M$58*O5,0)+IF($CX5="Postdoktor / forsker",Tabeller!M$59*O5,0)+IF($CX5="Stipendiat",Tabeller!M$60*O5,0)+IF($CX5="Forsker (rundsum)",Tabeller!M$57*O5,0)+IF($CX5="Vit.ass",Tabeller!M$61*O5,0))/12))</f>
        <v>0</v>
      </c>
      <c r="DD5" s="6">
        <f>-((IF($CX5="Teknisk/adm. bistand/Feltassistent",IF(Budsjett!AW5*(1+Tabeller!$I$62)&gt;Tabeller!N$55,Tabeller!N$55,Budsjett!AW5*(1+Tabeller!$I$62)),0)+(IF($CX5="Forsker - professor",Tabeller!N$55*P5,0)+IF($CX5="Prosjektleder/adm.leder",Tabeller!N$54*P5,0)+IF($CX5="Forsker - 1.aman.",Tabeller!N$56*P5,0)+IF($CX5="Gjesteforsker",Tabeller!N$58*P5,0)+IF($CX5="Postdoktor / forsker",Tabeller!N$59*P5,0)+IF($CX5="Stipendiat",Tabeller!N$60*P5,0)+IF($CX5="Forsker (rundsum)",Tabeller!N$57*P5,0)+IF($CX5="Vit.ass",Tabeller!N$61*P5,0))/12))</f>
        <v>0</v>
      </c>
      <c r="DE5" s="6">
        <f>-((IF($CX5="Teknisk/adm. bistand/Feltassistent",IF(Budsjett!AX5*(1+Tabeller!$I$62)&gt;Tabeller!O$55,Tabeller!O$55,Budsjett!AX5*(1+Tabeller!$I$62)),0)+(IF($CX5="Forsker - professor",Tabeller!O$55*Q5,0)+IF($CX5="Prosjektleder/adm.leder",Tabeller!O$54*Q5,0)+IF($CX5="Forsker - 1.aman.",Tabeller!O$56*Q5,0)+IF($CX5="Gjesteforsker",Tabeller!O$58*Q5,0)+IF($CX5="Postdoktor / forsker",Tabeller!O$59*Q5,0)+IF($CX5="Stipendiat",Tabeller!O$60*Q5,0)+IF($CX5="Forsker (rundsum)",Tabeller!O$57*Q5,0)+IF($CX5="Vit.ass",Tabeller!O$61*Q5,0))/12))</f>
        <v>0</v>
      </c>
      <c r="DF5" s="6">
        <f>-((IF($CX5="Teknisk/adm. bistand/Feltassistent",IF(Budsjett!AY5*(1+Tabeller!$I$62)&gt;Tabeller!P$55,Tabeller!P$55,Budsjett!AY5*(1+Tabeller!$I$62)),0)+(IF($CX5="Forsker - professor",Tabeller!P$55*R5,0)+IF($CX5="Prosjektleder/adm.leder",Tabeller!P$54*R5,0)+IF($CX5="Forsker - 1.aman.",Tabeller!P$56*R5,0)+IF($CX5="Gjesteforsker",Tabeller!P$58*R5,0)+IF($CX5="Postdoktor / forsker",Tabeller!P$59*R5,0)+IF($CX5="Stipendiat",Tabeller!P$60*R5,0)+IF($CX5="Forsker (rundsum)",Tabeller!P$57*R5,0)+IF($CX5="Vit.ass",Tabeller!P$61*R5,0))/12))</f>
        <v>0</v>
      </c>
      <c r="DG5" s="6">
        <f>-((IF($CX5="Teknisk/adm. bistand/Feltassistent",IF(Budsjett!AZ5*(1+Tabeller!$I$62)&gt;Tabeller!Q$55,Tabeller!Q$55,Budsjett!AZ5*(1+Tabeller!$I$62)),0)+(IF($CX5="Forsker - professor",Tabeller!Q$55*S5,0)+IF($CX5="Prosjektleder/adm.leder",Tabeller!Q$54*S5,0)+IF($CX5="Forsker - 1.aman.",Tabeller!Q$56*S5,0)+IF($CX5="Gjesteforsker",Tabeller!Q$58*S5,0)+IF($CX5="Postdoktor / forsker",Tabeller!Q$59*S5,0)+IF($CX5="Stipendiat",Tabeller!Q$60*S5,0)+IF($CX5="Forsker (rundsum)",Tabeller!Q$57*S5,0)+IF($CX5="Vit.ass",Tabeller!Q$61*S5,0))/12))</f>
        <v>0</v>
      </c>
      <c r="DH5" s="6">
        <f>-((IF($CX5="Teknisk/adm. bistand/Feltassistent",IF(Budsjett!BA5*(1+Tabeller!$I$62)&gt;Tabeller!R$55,Tabeller!R$55,Budsjett!BA5*(1+Tabeller!$I$62)),0)+(IF($CX5="Forsker - professor",Tabeller!R$55*T5,0)+IF($CX5="Prosjektleder/adm.leder",Tabeller!R$54*T5,0)+IF($CX5="Forsker - 1.aman.",Tabeller!R$56*T5,0)+IF($CX5="Gjesteforsker",Tabeller!R$58*T5,0)+IF($CX5="Postdoktor / forsker",Tabeller!R$59*T5,0)+IF($CX5="Stipendiat",Tabeller!R$60*T5,0)+IF($CX5="Forsker (rundsum)",Tabeller!R$57*T5,0)+IF($CX5="Vit.ass",Tabeller!R$61*T5,0))/12))</f>
        <v>0</v>
      </c>
      <c r="DI5" s="6">
        <f>-((IF($CX5="Teknisk/adm. bistand/Feltassistent",IF(Budsjett!BB5*(1+Tabeller!$I$62)&gt;Tabeller!S$55,Tabeller!S$55,Budsjett!BB5*(1+Tabeller!$I$62)),0)+(IF($CX5="Forsker - professor",Tabeller!S$55*U5,0)+IF($CX5="Prosjektleder/adm.leder",Tabeller!S$54*U5,0)+IF($CX5="Forsker - 1.aman.",Tabeller!S$56*U5,0)+IF($CX5="Gjesteforsker",Tabeller!S$58*U5,0)+IF($CX5="Postdoktor / forsker",Tabeller!S$59*U5,0)+IF($CX5="Stipendiat",Tabeller!S$60*U5,0)+IF($CX5="Forsker (rundsum)",Tabeller!S$57*U5,0)+IF($CX5="Vit.ass",Tabeller!S$61*U5,0))/12))</f>
        <v>0</v>
      </c>
      <c r="DJ5" s="6">
        <f>-((IF($CX5="Teknisk/adm. bistand/Feltassistent",IF(Budsjett!BC5*(1+Tabeller!$I$62)&gt;Tabeller!T$55,Tabeller!T$55,Budsjett!BC5*(1+Tabeller!$I$62)),0)+(IF($CX5="Forsker - professor",Tabeller!T$55*V5,0)+IF($CX5="Prosjektleder/adm.leder",Tabeller!T$54*V5,0)+IF($CX5="Forsker - 1.aman.",Tabeller!T$56*V5,0)+IF($CX5="Gjesteforsker",Tabeller!T$58*V5,0)+IF($CX5="Postdoktor / forsker",Tabeller!T$59*V5,0)+IF($CX5="Stipendiat",Tabeller!T$60*V5,0)+IF($CX5="Forsker (rundsum)",Tabeller!T$57*V5,0)+IF($CX5="Vit.ass",Tabeller!T$61*V5,0))/12))</f>
        <v>0</v>
      </c>
      <c r="DK5" s="6">
        <f>-((IF($CX5="Teknisk/adm. bistand/Feltassistent",IF(Budsjett!BD5*(1+Tabeller!$I$62)&gt;Tabeller!U$55,Tabeller!U$55,Budsjett!BD5*(1+Tabeller!$I$62)),0)+(IF($CX5="Forsker - professor",Tabeller!U$55*W5,0)+IF($CX5="Prosjektleder/adm.leder",Tabeller!U$54*W5,0)+IF($CX5="Forsker - 1.aman.",Tabeller!U$56*W5,0)+IF($CX5="Gjesteforsker",Tabeller!U$58*W5,0)+IF($CX5="Postdoktor / forsker",Tabeller!U$59*W5,0)+IF($CX5="Stipendiat",Tabeller!U$60*W5,0)+IF($CX5="Forsker (rundsum)",Tabeller!U$57*W5,0)+IF($CX5="Vit.ass",Tabeller!U$61*W5,0))/12))</f>
        <v>0</v>
      </c>
      <c r="DL5" s="8">
        <f t="shared" ref="DL5:DL8" si="60">SUM(CY5:DK5)</f>
        <v>0</v>
      </c>
      <c r="DO5" s="46">
        <f t="shared" ref="DO5" si="61">CX5</f>
        <v>0</v>
      </c>
      <c r="DP5" s="6">
        <f t="shared" ref="DP5" si="62">IF($H5="NFR",CY5,0)</f>
        <v>0</v>
      </c>
      <c r="DQ5" s="6">
        <f t="shared" ref="DQ5:DY5" si="63">IF($H5="NFR",CZ5,0)</f>
        <v>0</v>
      </c>
      <c r="DR5" s="6">
        <f t="shared" si="63"/>
        <v>0</v>
      </c>
      <c r="DS5" s="6">
        <f t="shared" si="63"/>
        <v>0</v>
      </c>
      <c r="DT5" s="6">
        <f t="shared" si="63"/>
        <v>0</v>
      </c>
      <c r="DU5" s="6">
        <f t="shared" si="63"/>
        <v>0</v>
      </c>
      <c r="DV5" s="6">
        <f t="shared" si="63"/>
        <v>0</v>
      </c>
      <c r="DW5" s="6">
        <f t="shared" si="63"/>
        <v>0</v>
      </c>
      <c r="DX5" s="6">
        <f t="shared" si="63"/>
        <v>0</v>
      </c>
      <c r="DY5" s="6">
        <f t="shared" si="63"/>
        <v>0</v>
      </c>
      <c r="DZ5" s="6">
        <f t="shared" si="46"/>
        <v>0</v>
      </c>
      <c r="EA5" s="6">
        <f t="shared" si="47"/>
        <v>0</v>
      </c>
      <c r="EB5" s="6">
        <f t="shared" si="48"/>
        <v>0</v>
      </c>
      <c r="EC5" s="8">
        <f t="shared" ref="EC5:EC8" si="64">SUM(DP5:EB5)</f>
        <v>0</v>
      </c>
      <c r="EE5" s="46">
        <f t="shared" ref="EE5:EE69" si="65">DO5</f>
        <v>0</v>
      </c>
      <c r="EF5" s="6">
        <f t="shared" si="49"/>
        <v>0</v>
      </c>
      <c r="EG5" s="6">
        <f t="shared" si="49"/>
        <v>0</v>
      </c>
      <c r="EH5" s="6">
        <f t="shared" si="49"/>
        <v>0</v>
      </c>
      <c r="EI5" s="6">
        <f t="shared" si="49"/>
        <v>0</v>
      </c>
      <c r="EJ5" s="6">
        <f t="shared" si="49"/>
        <v>0</v>
      </c>
      <c r="EK5" s="6">
        <f t="shared" si="49"/>
        <v>0</v>
      </c>
      <c r="EL5" s="6">
        <f t="shared" si="49"/>
        <v>0</v>
      </c>
      <c r="EM5" s="6">
        <f t="shared" si="49"/>
        <v>0</v>
      </c>
      <c r="EN5" s="6">
        <f t="shared" si="49"/>
        <v>0</v>
      </c>
      <c r="EO5" s="6">
        <f t="shared" si="49"/>
        <v>0</v>
      </c>
      <c r="EP5" s="6">
        <f t="shared" si="49"/>
        <v>0</v>
      </c>
      <c r="EQ5" s="6">
        <f t="shared" si="49"/>
        <v>0</v>
      </c>
      <c r="ER5" s="6">
        <f t="shared" si="49"/>
        <v>0</v>
      </c>
      <c r="ES5" s="8">
        <f t="shared" ref="ES5:ES8" si="66">SUM(EF5:ER5)</f>
        <v>0</v>
      </c>
      <c r="EU5" s="46">
        <f t="shared" ref="EU5:EU69" si="67">EE5</f>
        <v>0</v>
      </c>
      <c r="EV5" s="6">
        <f t="shared" si="50"/>
        <v>0</v>
      </c>
      <c r="EW5" s="6">
        <f t="shared" si="50"/>
        <v>0</v>
      </c>
      <c r="EX5" s="6">
        <f t="shared" si="50"/>
        <v>0</v>
      </c>
      <c r="EY5" s="6">
        <f t="shared" si="50"/>
        <v>0</v>
      </c>
      <c r="EZ5" s="6">
        <f t="shared" si="50"/>
        <v>0</v>
      </c>
      <c r="FA5" s="6">
        <f t="shared" si="50"/>
        <v>0</v>
      </c>
      <c r="FB5" s="6">
        <f t="shared" si="50"/>
        <v>0</v>
      </c>
      <c r="FC5" s="6">
        <f t="shared" si="50"/>
        <v>0</v>
      </c>
      <c r="FD5" s="6">
        <f t="shared" si="50"/>
        <v>0</v>
      </c>
      <c r="FE5" s="6">
        <f t="shared" si="50"/>
        <v>0</v>
      </c>
      <c r="FF5" s="6">
        <f t="shared" si="50"/>
        <v>0</v>
      </c>
      <c r="FG5" s="6">
        <f t="shared" si="50"/>
        <v>0</v>
      </c>
      <c r="FH5" s="6">
        <f t="shared" si="50"/>
        <v>0</v>
      </c>
      <c r="FI5" s="8">
        <f t="shared" ref="FI5:FI8" si="68">SUM(EV5:FH5)</f>
        <v>0</v>
      </c>
      <c r="FK5" s="46">
        <f t="shared" ref="FK5:FK69" si="69">EU5</f>
        <v>0</v>
      </c>
      <c r="FL5" s="6">
        <f t="shared" si="51"/>
        <v>0</v>
      </c>
      <c r="FM5" s="6">
        <f t="shared" si="51"/>
        <v>0</v>
      </c>
      <c r="FN5" s="6">
        <f t="shared" si="51"/>
        <v>0</v>
      </c>
      <c r="FO5" s="6">
        <f t="shared" si="51"/>
        <v>0</v>
      </c>
      <c r="FP5" s="6">
        <f t="shared" si="51"/>
        <v>0</v>
      </c>
      <c r="FQ5" s="6">
        <f t="shared" si="51"/>
        <v>0</v>
      </c>
      <c r="FR5" s="6">
        <f t="shared" si="51"/>
        <v>0</v>
      </c>
      <c r="FS5" s="6">
        <f t="shared" si="51"/>
        <v>0</v>
      </c>
      <c r="FT5" s="6">
        <f t="shared" si="51"/>
        <v>0</v>
      </c>
      <c r="FU5" s="6">
        <f t="shared" si="51"/>
        <v>0</v>
      </c>
      <c r="FV5" s="6">
        <f t="shared" si="51"/>
        <v>0</v>
      </c>
      <c r="FW5" s="6">
        <f t="shared" si="51"/>
        <v>0</v>
      </c>
      <c r="FX5" s="6">
        <f t="shared" si="51"/>
        <v>0</v>
      </c>
      <c r="FY5" s="8">
        <f t="shared" ref="FY5:FY8" si="70">SUM(FL5:FX5)</f>
        <v>0</v>
      </c>
      <c r="GB5" s="46">
        <f t="shared" si="52"/>
        <v>0</v>
      </c>
      <c r="GC5" s="6"/>
      <c r="GD5" s="6"/>
      <c r="GE5" s="6"/>
      <c r="GF5" s="6"/>
      <c r="GG5" s="6"/>
      <c r="GH5" s="6"/>
      <c r="GI5" s="6"/>
      <c r="GJ5" s="6"/>
      <c r="GK5" s="6"/>
      <c r="GL5" s="6"/>
      <c r="GM5" s="6"/>
      <c r="GN5" s="6"/>
      <c r="GO5" s="6"/>
      <c r="GP5" s="8">
        <f t="shared" ref="GP5:GP8" si="71">SUM(GC5:GO5)</f>
        <v>0</v>
      </c>
      <c r="GS5" s="505">
        <f>IF(Registrering!$B$29="Prosjekter som foregår i UiOs lokaler",IF($B5="Teknisk/adm. bistand/Feltassistent",(K5/12)*Tabeller!J$11,(K5/12)*Tabeller!J$10),IF($B5="Teknisk/adm. bistand/Feltassistent",(K5/12)*Tabeller!J$13,(K5/12)*Tabeller!J$12))</f>
        <v>0</v>
      </c>
      <c r="GT5" s="505">
        <f>IF(Registrering!$B$29="Prosjekter som foregår i UiOs lokaler",IF($B5="Teknisk/adm. bistand/Feltassistent",(L5/12)*Tabeller!K$11,(L5/12)*Tabeller!K$10),IF($B5="Teknisk/adm. bistand/Feltassistent",(L5/12)*Tabeller!K$13,(L5/12)*Tabeller!K$12))</f>
        <v>0</v>
      </c>
      <c r="GU5" s="505">
        <f>IF(Registrering!$B$29="Prosjekter som foregår i UiOs lokaler",IF($B5="Teknisk/adm. bistand/Feltassistent",(M5/12)*Tabeller!L$11,(M5/12)*Tabeller!L$10),IF($B5="Teknisk/adm. bistand/Feltassistent",(M5/12)*Tabeller!L$13,(M5/12)*Tabeller!L$12))</f>
        <v>0</v>
      </c>
      <c r="GV5" s="505">
        <f>IF(Registrering!$B$29="Prosjekter som foregår i UiOs lokaler",IF($B5="Teknisk/adm. bistand/Feltassistent",(N5/12)*Tabeller!M$11,(N5/12)*Tabeller!M$10),IF($B5="Teknisk/adm. bistand/Feltassistent",(N5/12)*Tabeller!M$13,(N5/12)*Tabeller!M$12))</f>
        <v>0</v>
      </c>
      <c r="GW5" s="505">
        <f>IF(Registrering!$B$29="Prosjekter som foregår i UiOs lokaler",IF($B5="Teknisk/adm. bistand/Feltassistent",(O5/12)*Tabeller!N$11,(O5/12)*Tabeller!N$10),IF($B5="Teknisk/adm. bistand/Feltassistent",(O5/12)*Tabeller!N$13,(O5/12)*Tabeller!N$12))</f>
        <v>0</v>
      </c>
      <c r="GX5" s="505">
        <f>IF(Registrering!$B$29="Prosjekter som foregår i UiOs lokaler",IF($B5="Teknisk/adm. bistand/Feltassistent",(P5/12)*Tabeller!O$11,(P5/12)*Tabeller!O$10),IF($B5="Teknisk/adm. bistand/Feltassistent",(P5/12)*Tabeller!O$13,(P5/12)*Tabeller!O$12))</f>
        <v>0</v>
      </c>
      <c r="GY5" s="505">
        <f>IF(Registrering!$B$29="Prosjekter som foregår i UiOs lokaler",IF($B5="Teknisk/adm. bistand/Feltassistent",(Q5/12)*Tabeller!P$11,(Q5/12)*Tabeller!P$10),IF($B5="Teknisk/adm. bistand/Feltassistent",(Q5/12)*Tabeller!P$13,(Q5/12)*Tabeller!P$12))</f>
        <v>0</v>
      </c>
      <c r="GZ5" s="505">
        <f>IF(Registrering!$B$29="Prosjekter som foregår i UiOs lokaler",IF($B5="Teknisk/adm. bistand/Feltassistent",(R5/12)*Tabeller!Q$11,(R5/12)*Tabeller!Q$10),IF($B5="Teknisk/adm. bistand/Feltassistent",(R5/12)*Tabeller!Q$13,(R5/12)*Tabeller!Q$12))</f>
        <v>0</v>
      </c>
      <c r="HA5" s="505">
        <f>IF(Registrering!$B$29="Prosjekter som foregår i UiOs lokaler",IF($B5="Teknisk/adm. bistand/Feltassistent",(S5/12)*Tabeller!R$11,(S5/12)*Tabeller!R$10),IF($B5="Teknisk/adm. bistand/Feltassistent",(S5/12)*Tabeller!R$13,(S5/12)*Tabeller!R$12))</f>
        <v>0</v>
      </c>
      <c r="HB5" s="505">
        <f>IF(Registrering!$B$29="Prosjekter som foregår i UiOs lokaler",IF($B5="Teknisk/adm. bistand/Feltassistent",(T5/12)*Tabeller!S$11,(T5/12)*Tabeller!S$10),IF($B5="Teknisk/adm. bistand/Feltassistent",(T5/12)*Tabeller!S$13,(T5/12)*Tabeller!S$12))</f>
        <v>0</v>
      </c>
      <c r="HC5" s="505">
        <f>IF(Registrering!$B$29="Prosjekter som foregår i UiOs lokaler",IF($B5="Teknisk/adm. bistand/Feltassistent",(U5/12)*Tabeller!T$11,(U5/12)*Tabeller!T$10),IF($B5="Teknisk/adm. bistand/Feltassistent",(U5/12)*Tabeller!T$13,(U5/12)*Tabeller!T$12))</f>
        <v>0</v>
      </c>
      <c r="HD5" s="505">
        <f>IF(Registrering!$B$29="Prosjekter som foregår i UiOs lokaler",IF($B5="Teknisk/adm. bistand/Feltassistent",(V5/12)*Tabeller!U$11,(V5/12)*Tabeller!U$10),IF($B5="Teknisk/adm. bistand/Feltassistent",(V5/12)*Tabeller!U$13,(V5/12)*Tabeller!U$12))</f>
        <v>0</v>
      </c>
      <c r="HE5" s="505">
        <f>IF(Registrering!$B$29="Prosjekter som foregår i UiOs lokaler",IF($B5="Teknisk/adm. bistand/Feltassistent",(W5/12)*Tabeller!V$11,(W5/12)*Tabeller!V$10),IF($B5="Teknisk/adm. bistand/Feltassistent",(W5/12)*Tabeller!V$13,(W5/12)*Tabeller!V$12))</f>
        <v>0</v>
      </c>
    </row>
    <row r="6" spans="1:213" ht="15" x14ac:dyDescent="0.25">
      <c r="B6" s="203"/>
      <c r="C6" s="388">
        <f>IF(Registrering!$B$28="Fast beløp",0,IF(Registrering!$B$28="Sats for ekst. fin. overhead",0,DL6))</f>
        <v>0</v>
      </c>
      <c r="D6" s="388">
        <f t="shared" ref="D6:D7" si="72">SUM(AR6:BD6)</f>
        <v>0</v>
      </c>
      <c r="E6" s="388">
        <f t="shared" ref="E6:E7" si="73">IFERROR(SUM(BF6:BR6),0)</f>
        <v>0</v>
      </c>
      <c r="F6" s="388">
        <f t="shared" ref="F6:F7" si="74">SUM(D6:E6)</f>
        <v>0</v>
      </c>
      <c r="G6" s="57">
        <f t="shared" ref="G6:G7" si="75">SUM(K6:W6)/12</f>
        <v>0</v>
      </c>
      <c r="H6" s="585"/>
      <c r="I6" s="586"/>
      <c r="J6" s="585"/>
      <c r="K6" s="587"/>
      <c r="L6" s="587"/>
      <c r="M6" s="587"/>
      <c r="N6" s="587"/>
      <c r="O6" s="587"/>
      <c r="P6" s="587"/>
      <c r="Q6" s="587"/>
      <c r="R6" s="587"/>
      <c r="S6" s="587"/>
      <c r="T6" s="587"/>
      <c r="U6" s="587"/>
      <c r="V6" s="587"/>
      <c r="W6" s="587"/>
      <c r="AG6" s="6">
        <f t="shared" si="57"/>
        <v>0</v>
      </c>
      <c r="AH6" s="6">
        <f>AG6*Tabeller!$I$35</f>
        <v>0</v>
      </c>
      <c r="AI6" s="6">
        <f t="shared" si="58"/>
        <v>0</v>
      </c>
      <c r="AJ6" s="87">
        <f>AI6*Tabeller!$H$26</f>
        <v>0</v>
      </c>
      <c r="AK6" s="6">
        <f>SUM(AI6:AJ6,AL6)*Tabeller!$H$28</f>
        <v>0</v>
      </c>
      <c r="AL6" s="6">
        <f>AH6*Tabeller!$H$27</f>
        <v>0</v>
      </c>
      <c r="AM6" s="6">
        <f t="shared" si="59"/>
        <v>0</v>
      </c>
      <c r="AN6" s="6">
        <f>AM6+(IF(B6="Teknisk adm bistand",Registrering!$E$51,Registrering!$B$51))</f>
        <v>0</v>
      </c>
      <c r="AO6" s="6">
        <f>AN6/Tabeller!$H$5</f>
        <v>0</v>
      </c>
      <c r="AP6" s="30"/>
      <c r="AR6" s="6">
        <f>((K6*Budsjett!$AM6))/12</f>
        <v>0</v>
      </c>
      <c r="AS6" s="6">
        <f>((L6*Budsjett!$AM6)*(Tabeller!J$35))/12</f>
        <v>0</v>
      </c>
      <c r="AT6" s="6">
        <f>((M6*Budsjett!$AM6)*(Tabeller!K$35))/12</f>
        <v>0</v>
      </c>
      <c r="AU6" s="6">
        <f>((N6*Budsjett!$AM6)*(Tabeller!L$35))/12</f>
        <v>0</v>
      </c>
      <c r="AV6" s="6">
        <f>((O6*Budsjett!$AM6)*(Tabeller!M$35))/12</f>
        <v>0</v>
      </c>
      <c r="AW6" s="6">
        <f>((P6*Budsjett!$AM6)*(Tabeller!N$35))/12</f>
        <v>0</v>
      </c>
      <c r="AX6" s="6">
        <f>((Q6*Budsjett!$AM6)*(Tabeller!O$35))/12</f>
        <v>0</v>
      </c>
      <c r="AY6" s="6">
        <f>((R6*Budsjett!$AM6)*(Tabeller!P$35))/12</f>
        <v>0</v>
      </c>
      <c r="AZ6" s="6">
        <f>((S6*Budsjett!$AM6)*(Tabeller!Q$35))/12</f>
        <v>0</v>
      </c>
      <c r="BA6" s="6">
        <f>((T6*Budsjett!$AM6)*(Tabeller!R$35))/12</f>
        <v>0</v>
      </c>
      <c r="BB6" s="6">
        <f>((U6*Budsjett!$AM6)*(Tabeller!S$35))/12</f>
        <v>0</v>
      </c>
      <c r="BC6" s="6">
        <f>((V6*Budsjett!$AM6)*(Tabeller!T$35))/12</f>
        <v>0</v>
      </c>
      <c r="BD6" s="6">
        <f>((W6*Budsjett!$AM6)*(Tabeller!U$35))/12</f>
        <v>0</v>
      </c>
      <c r="BF6" s="6">
        <f t="shared" si="39"/>
        <v>0</v>
      </c>
      <c r="BG6" s="6">
        <f t="shared" si="39"/>
        <v>0</v>
      </c>
      <c r="BH6" s="6">
        <f t="shared" si="39"/>
        <v>0</v>
      </c>
      <c r="BI6" s="6">
        <f t="shared" si="39"/>
        <v>0</v>
      </c>
      <c r="BJ6" s="6">
        <f t="shared" si="39"/>
        <v>0</v>
      </c>
      <c r="BK6" s="6">
        <f t="shared" si="39"/>
        <v>0</v>
      </c>
      <c r="BL6" s="6">
        <f t="shared" si="39"/>
        <v>0</v>
      </c>
      <c r="BM6" s="6">
        <f t="shared" si="39"/>
        <v>0</v>
      </c>
      <c r="BN6" s="6">
        <f t="shared" si="39"/>
        <v>0</v>
      </c>
      <c r="BO6" s="6">
        <f t="shared" si="39"/>
        <v>0</v>
      </c>
      <c r="BP6" s="6">
        <f t="shared" si="39"/>
        <v>0</v>
      </c>
      <c r="BQ6" s="6">
        <f t="shared" si="39"/>
        <v>0</v>
      </c>
      <c r="BR6" s="6">
        <f t="shared" si="39"/>
        <v>0</v>
      </c>
      <c r="BU6" s="6">
        <f>IFERROR(IF($E$85=$E$84,AR6*$E$85,AR6*Budsjett!$E$84),0)</f>
        <v>0</v>
      </c>
      <c r="BV6" s="6">
        <f>IFERROR(IF($E$85=$E$84,AS6*$E$85,AS6*Budsjett!$E$84),0)</f>
        <v>0</v>
      </c>
      <c r="BW6" s="6">
        <f>IFERROR(IF($E$85=$E$84,AT6*$E$85,AT6*Budsjett!$E$84),0)</f>
        <v>0</v>
      </c>
      <c r="BX6" s="6">
        <f>IFERROR(IF($E$85=$E$84,AU6*$E$85,AU6*Budsjett!$E$84),0)</f>
        <v>0</v>
      </c>
      <c r="BY6" s="6">
        <f>IFERROR(IF($E$85=$E$84,AV6*$E$85,AV6*Budsjett!$E$84),0)</f>
        <v>0</v>
      </c>
      <c r="BZ6" s="6">
        <f>IFERROR(IF($E$85=$E$84,AW6*$E$85,AW6*Budsjett!$E$84),0)</f>
        <v>0</v>
      </c>
      <c r="CA6" s="6">
        <f>IFERROR(IF($E$85=$E$84,AX6*$E$85,AX6*Budsjett!$E$84),0)</f>
        <v>0</v>
      </c>
      <c r="CB6" s="6">
        <f>IFERROR(IF($E$85=$E$84,AY6*$E$85,AY6*Budsjett!$E$84),0)</f>
        <v>0</v>
      </c>
      <c r="CC6" s="6">
        <f>IFERROR(IF($E$85=$E$84,AZ6*$E$85,AZ6*Budsjett!$E$84),0)</f>
        <v>0</v>
      </c>
      <c r="CD6" s="6">
        <f>IFERROR(IF($E$85=$E$84,BA6*$E$85,BA6*Budsjett!$E$84),0)</f>
        <v>0</v>
      </c>
      <c r="CE6" s="6">
        <f>IFERROR(IF($E$85=$E$84,BB6*$E$85,BB6*Budsjett!$E$84),0)</f>
        <v>0</v>
      </c>
      <c r="CF6" s="6">
        <f>IFERROR(IF($E$85=$E$84,BC6*$E$85,BC6*Budsjett!$E$84),0)</f>
        <v>0</v>
      </c>
      <c r="CG6" s="6">
        <f>IFERROR(IF($E$85=$E$84,BD6*$E$85,BD6*Budsjett!$E$84),0)</f>
        <v>0</v>
      </c>
      <c r="CJ6" s="6">
        <f t="shared" ref="CJ6:CJ7" si="76">BF6-BU6</f>
        <v>0</v>
      </c>
      <c r="CK6" s="6">
        <f t="shared" ref="CK6:CK7" si="77">BG6-BV6</f>
        <v>0</v>
      </c>
      <c r="CL6" s="6">
        <f t="shared" ref="CL6:CL7" si="78">BH6-BW6</f>
        <v>0</v>
      </c>
      <c r="CM6" s="6">
        <f t="shared" ref="CM6:CM7" si="79">BI6-BX6</f>
        <v>0</v>
      </c>
      <c r="CN6" s="6">
        <f t="shared" ref="CN6:CN7" si="80">BJ6-BY6</f>
        <v>0</v>
      </c>
      <c r="CO6" s="6">
        <f t="shared" ref="CO6:CO7" si="81">BK6-BZ6</f>
        <v>0</v>
      </c>
      <c r="CP6" s="6">
        <f t="shared" ref="CP6:CP7" si="82">BL6-CA6</f>
        <v>0</v>
      </c>
      <c r="CQ6" s="6">
        <f t="shared" ref="CQ6:CQ7" si="83">BM6-CB6</f>
        <v>0</v>
      </c>
      <c r="CR6" s="6">
        <f t="shared" ref="CR6:CR7" si="84">BN6-CC6</f>
        <v>0</v>
      </c>
      <c r="CS6" s="6">
        <f t="shared" ref="CS6:CS7" si="85">BO6-CD6</f>
        <v>0</v>
      </c>
      <c r="CT6" s="6">
        <f t="shared" ref="CT6:CT7" si="86">BP6-CE6</f>
        <v>0</v>
      </c>
      <c r="CU6" s="6">
        <f t="shared" ref="CU6:CU7" si="87">BQ6-CF6</f>
        <v>0</v>
      </c>
      <c r="CV6" s="6">
        <f t="shared" ref="CV6:CV7" si="88">BR6-CG6</f>
        <v>0</v>
      </c>
      <c r="CX6" s="46">
        <f>B6</f>
        <v>0</v>
      </c>
      <c r="CY6" s="6">
        <f>-((IF($CX6="Teknisk/adm. bistand/Feltassistent",IF(Budsjett!AR6*(1+Tabeller!$I$62)&gt;Tabeller!I$55,Tabeller!I$55,Budsjett!AR6*(1+Tabeller!$I$62)),0)+(IF($CX6="Forsker - professor",Tabeller!I$55*K6,0)+IF($CX6="Prosjektleder/adm.leder",Tabeller!I$54*K6,0)+IF($CX6="Forsker - 1.aman.",Tabeller!I$56*K6,0)+IF($CX6="Gjesteforsker",Tabeller!I$58*K6,0)+IF($CX6="Postdoktor / forsker",Tabeller!I$59*K6,0)+IF($CX6="Stipendiat",Tabeller!I$60*K6,0)+IF($CX6="Forsker (rundsum)",Tabeller!I$57*K6,0)+IF($CX6="Vit.ass",Tabeller!I$61*K6,0))/12))</f>
        <v>0</v>
      </c>
      <c r="CZ6" s="6">
        <f>-((IF($CX6="Teknisk/adm. bistand/Feltassistent",IF(Budsjett!AS6*(1+Tabeller!$I$62)&gt;Tabeller!J$55,Tabeller!J$55,Budsjett!AS6*(1+Tabeller!$I$62)),0)+(IF($CX6="Forsker - professor",Tabeller!J$55*L6,0)+IF($CX6="Prosjektleder/adm.leder",Tabeller!J$54*L6,0)+IF($CX6="Forsker - 1.aman.",Tabeller!J$56*L6,0)+IF($CX6="Gjesteforsker",Tabeller!J$58*L6,0)+IF($CX6="Postdoktor / forsker",Tabeller!J$59*L6,0)+IF($CX6="Stipendiat",Tabeller!J$60*L6,0)+IF($CX6="Forsker (rundsum)",Tabeller!J$57*L6,0)+IF($CX6="Vit.ass",Tabeller!J$61*L6,0))/12))</f>
        <v>0</v>
      </c>
      <c r="DA6" s="6">
        <f>-((IF($CX6="Teknisk/adm. bistand/Feltassistent",IF(Budsjett!AT6*(1+Tabeller!$I$62)&gt;Tabeller!K$55,Tabeller!K$55,Budsjett!AT6*(1+Tabeller!$I$62)),0)+(IF($CX6="Forsker - professor",Tabeller!K$55*M6,0)+IF($CX6="Prosjektleder/adm.leder",Tabeller!K$54*M6,0)+IF($CX6="Forsker - 1.aman.",Tabeller!K$56*M6,0)+IF($CX6="Gjesteforsker",Tabeller!K$58*M6,0)+IF($CX6="Postdoktor / forsker",Tabeller!K$59*M6,0)+IF($CX6="Stipendiat",Tabeller!K$60*M6,0)+IF($CX6="Forsker (rundsum)",Tabeller!K$57*M6,0)+IF($CX6="Vit.ass",Tabeller!K$61*M6,0))/12))</f>
        <v>0</v>
      </c>
      <c r="DB6" s="6">
        <f>-((IF($CX6="Teknisk/adm. bistand/Feltassistent",IF(Budsjett!AU6*(1+Tabeller!$I$62)&gt;Tabeller!L$55,Tabeller!L$55,Budsjett!AU6*(1+Tabeller!$I$62)),0)+(IF($CX6="Forsker - professor",Tabeller!L$55*N6,0)+IF($CX6="Prosjektleder/adm.leder",Tabeller!L$54*N6,0)+IF($CX6="Forsker - 1.aman.",Tabeller!L$56*N6,0)+IF($CX6="Gjesteforsker",Tabeller!L$58*N6,0)+IF($CX6="Postdoktor / forsker",Tabeller!L$59*N6,0)+IF($CX6="Stipendiat",Tabeller!L$60*N6,0)+IF($CX6="Forsker (rundsum)",Tabeller!L$57*N6,0)+IF($CX6="Vit.ass",Tabeller!L$61*N6,0))/12))</f>
        <v>0</v>
      </c>
      <c r="DC6" s="6">
        <f>-((IF($CX6="Teknisk/adm. bistand/Feltassistent",IF(Budsjett!AV6*(1+Tabeller!$I$62)&gt;Tabeller!M$55,Tabeller!M$55,Budsjett!AV6*(1+Tabeller!$I$62)),0)+(IF($CX6="Forsker - professor",Tabeller!M$55*O6,0)+IF($CX6="Prosjektleder/adm.leder",Tabeller!M$54*O6,0)+IF($CX6="Forsker - 1.aman.",Tabeller!M$56*O6,0)+IF($CX6="Gjesteforsker",Tabeller!M$58*O6,0)+IF($CX6="Postdoktor / forsker",Tabeller!M$59*O6,0)+IF($CX6="Stipendiat",Tabeller!M$60*O6,0)+IF($CX6="Forsker (rundsum)",Tabeller!M$57*O6,0)+IF($CX6="Vit.ass",Tabeller!M$61*O6,0))/12))</f>
        <v>0</v>
      </c>
      <c r="DD6" s="6">
        <f>-((IF($CX6="Teknisk/adm. bistand/Feltassistent",IF(Budsjett!AW6*(1+Tabeller!$I$62)&gt;Tabeller!N$55,Tabeller!N$55,Budsjett!AW6*(1+Tabeller!$I$62)),0)+(IF($CX6="Forsker - professor",Tabeller!N$55*P6,0)+IF($CX6="Prosjektleder/adm.leder",Tabeller!N$54*P6,0)+IF($CX6="Forsker - 1.aman.",Tabeller!N$56*P6,0)+IF($CX6="Gjesteforsker",Tabeller!N$58*P6,0)+IF($CX6="Postdoktor / forsker",Tabeller!N$59*P6,0)+IF($CX6="Stipendiat",Tabeller!N$60*P6,0)+IF($CX6="Forsker (rundsum)",Tabeller!N$57*P6,0)+IF($CX6="Vit.ass",Tabeller!N$61*P6,0))/12))</f>
        <v>0</v>
      </c>
      <c r="DE6" s="6">
        <f>-((IF($CX6="Teknisk/adm. bistand/Feltassistent",IF(Budsjett!AX6*(1+Tabeller!$I$62)&gt;Tabeller!O$55,Tabeller!O$55,Budsjett!AX6*(1+Tabeller!$I$62)),0)+(IF($CX6="Forsker - professor",Tabeller!O$55*Q6,0)+IF($CX6="Prosjektleder/adm.leder",Tabeller!O$54*Q6,0)+IF($CX6="Forsker - 1.aman.",Tabeller!O$56*Q6,0)+IF($CX6="Gjesteforsker",Tabeller!O$58*Q6,0)+IF($CX6="Postdoktor / forsker",Tabeller!O$59*Q6,0)+IF($CX6="Stipendiat",Tabeller!O$60*Q6,0)+IF($CX6="Forsker (rundsum)",Tabeller!O$57*Q6,0)+IF($CX6="Vit.ass",Tabeller!O$61*Q6,0))/12))</f>
        <v>0</v>
      </c>
      <c r="DF6" s="6">
        <f>-((IF($CX6="Teknisk/adm. bistand/Feltassistent",IF(Budsjett!AY6*(1+Tabeller!$I$62)&gt;Tabeller!P$55,Tabeller!P$55,Budsjett!AY6*(1+Tabeller!$I$62)),0)+(IF($CX6="Forsker - professor",Tabeller!P$55*R6,0)+IF($CX6="Prosjektleder/adm.leder",Tabeller!P$54*R6,0)+IF($CX6="Forsker - 1.aman.",Tabeller!P$56*R6,0)+IF($CX6="Gjesteforsker",Tabeller!P$58*R6,0)+IF($CX6="Postdoktor / forsker",Tabeller!P$59*R6,0)+IF($CX6="Stipendiat",Tabeller!P$60*R6,0)+IF($CX6="Forsker (rundsum)",Tabeller!P$57*R6,0)+IF($CX6="Vit.ass",Tabeller!P$61*R6,0))/12))</f>
        <v>0</v>
      </c>
      <c r="DG6" s="6">
        <f>-((IF($CX6="Teknisk/adm. bistand/Feltassistent",IF(Budsjett!AZ6*(1+Tabeller!$I$62)&gt;Tabeller!Q$55,Tabeller!Q$55,Budsjett!AZ6*(1+Tabeller!$I$62)),0)+(IF($CX6="Forsker - professor",Tabeller!Q$55*S6,0)+IF($CX6="Prosjektleder/adm.leder",Tabeller!Q$54*S6,0)+IF($CX6="Forsker - 1.aman.",Tabeller!Q$56*S6,0)+IF($CX6="Gjesteforsker",Tabeller!Q$58*S6,0)+IF($CX6="Postdoktor / forsker",Tabeller!Q$59*S6,0)+IF($CX6="Stipendiat",Tabeller!Q$60*S6,0)+IF($CX6="Forsker (rundsum)",Tabeller!Q$57*S6,0)+IF($CX6="Vit.ass",Tabeller!Q$61*S6,0))/12))</f>
        <v>0</v>
      </c>
      <c r="DH6" s="6">
        <f>-((IF($CX6="Teknisk/adm. bistand/Feltassistent",IF(Budsjett!BA6*(1+Tabeller!$I$62)&gt;Tabeller!R$55,Tabeller!R$55,Budsjett!BA6*(1+Tabeller!$I$62)),0)+(IF($CX6="Forsker - professor",Tabeller!R$55*T6,0)+IF($CX6="Prosjektleder/adm.leder",Tabeller!R$54*T6,0)+IF($CX6="Forsker - 1.aman.",Tabeller!R$56*T6,0)+IF($CX6="Gjesteforsker",Tabeller!R$58*T6,0)+IF($CX6="Postdoktor / forsker",Tabeller!R$59*T6,0)+IF($CX6="Stipendiat",Tabeller!R$60*T6,0)+IF($CX6="Forsker (rundsum)",Tabeller!R$57*T6,0)+IF($CX6="Vit.ass",Tabeller!R$61*T6,0))/12))</f>
        <v>0</v>
      </c>
      <c r="DI6" s="6">
        <f>-((IF($CX6="Teknisk/adm. bistand/Feltassistent",IF(Budsjett!BB6*(1+Tabeller!$I$62)&gt;Tabeller!S$55,Tabeller!S$55,Budsjett!BB6*(1+Tabeller!$I$62)),0)+(IF($CX6="Forsker - professor",Tabeller!S$55*U6,0)+IF($CX6="Prosjektleder/adm.leder",Tabeller!S$54*U6,0)+IF($CX6="Forsker - 1.aman.",Tabeller!S$56*U6,0)+IF($CX6="Gjesteforsker",Tabeller!S$58*U6,0)+IF($CX6="Postdoktor / forsker",Tabeller!S$59*U6,0)+IF($CX6="Stipendiat",Tabeller!S$60*U6,0)+IF($CX6="Forsker (rundsum)",Tabeller!S$57*U6,0)+IF($CX6="Vit.ass",Tabeller!S$61*U6,0))/12))</f>
        <v>0</v>
      </c>
      <c r="DJ6" s="6">
        <f>-((IF($CX6="Teknisk/adm. bistand/Feltassistent",IF(Budsjett!BC6*(1+Tabeller!$I$62)&gt;Tabeller!T$55,Tabeller!T$55,Budsjett!BC6*(1+Tabeller!$I$62)),0)+(IF($CX6="Forsker - professor",Tabeller!T$55*V6,0)+IF($CX6="Prosjektleder/adm.leder",Tabeller!T$54*V6,0)+IF($CX6="Forsker - 1.aman.",Tabeller!T$56*V6,0)+IF($CX6="Gjesteforsker",Tabeller!T$58*V6,0)+IF($CX6="Postdoktor / forsker",Tabeller!T$59*V6,0)+IF($CX6="Stipendiat",Tabeller!T$60*V6,0)+IF($CX6="Forsker (rundsum)",Tabeller!T$57*V6,0)+IF($CX6="Vit.ass",Tabeller!T$61*V6,0))/12))</f>
        <v>0</v>
      </c>
      <c r="DK6" s="6">
        <f>-((IF($CX6="Teknisk/adm. bistand/Feltassistent",IF(Budsjett!BD6*(1+Tabeller!$I$62)&gt;Tabeller!U$55,Tabeller!U$55,Budsjett!BD6*(1+Tabeller!$I$62)),0)+(IF($CX6="Forsker - professor",Tabeller!U$55*W6,0)+IF($CX6="Prosjektleder/adm.leder",Tabeller!U$54*W6,0)+IF($CX6="Forsker - 1.aman.",Tabeller!U$56*W6,0)+IF($CX6="Gjesteforsker",Tabeller!U$58*W6,0)+IF($CX6="Postdoktor / forsker",Tabeller!U$59*W6,0)+IF($CX6="Stipendiat",Tabeller!U$60*W6,0)+IF($CX6="Forsker (rundsum)",Tabeller!U$57*W6,0)+IF($CX6="Vit.ass",Tabeller!U$61*W6,0))/12))</f>
        <v>0</v>
      </c>
      <c r="DL6" s="8">
        <f t="shared" ref="DL6:DL7" si="89">SUM(CY6:DK6)</f>
        <v>0</v>
      </c>
      <c r="DO6" s="46">
        <f t="shared" ref="DO6:DO7" si="90">CX6</f>
        <v>0</v>
      </c>
      <c r="DP6" s="6">
        <f t="shared" ref="DP6:DP7" si="91">IF($H6="NFR",CY6,0)</f>
        <v>0</v>
      </c>
      <c r="DQ6" s="6">
        <f t="shared" ref="DQ6:DQ7" si="92">IF($H6="NFR",CZ6,0)</f>
        <v>0</v>
      </c>
      <c r="DR6" s="6">
        <f t="shared" ref="DR6:DR7" si="93">IF($H6="NFR",DA6,0)</f>
        <v>0</v>
      </c>
      <c r="DS6" s="6">
        <f t="shared" ref="DS6:DS7" si="94">IF($H6="NFR",DB6,0)</f>
        <v>0</v>
      </c>
      <c r="DT6" s="6">
        <f t="shared" ref="DT6:DT7" si="95">IF($H6="NFR",DC6,0)</f>
        <v>0</v>
      </c>
      <c r="DU6" s="6">
        <f t="shared" ref="DU6:DU7" si="96">IF($H6="NFR",DD6,0)</f>
        <v>0</v>
      </c>
      <c r="DV6" s="6">
        <f t="shared" ref="DV6:DV7" si="97">IF($H6="NFR",DE6,0)</f>
        <v>0</v>
      </c>
      <c r="DW6" s="6">
        <f t="shared" ref="DW6:DW7" si="98">IF($H6="NFR",DF6,0)</f>
        <v>0</v>
      </c>
      <c r="DX6" s="6">
        <f t="shared" ref="DX6:DX7" si="99">IF($H6="NFR",DG6,0)</f>
        <v>0</v>
      </c>
      <c r="DY6" s="6">
        <f t="shared" ref="DY6:DY7" si="100">IF($H6="NFR",DH6,0)</f>
        <v>0</v>
      </c>
      <c r="DZ6" s="6">
        <f t="shared" ref="DZ6:DZ7" si="101">IF($H6="NFR",DI6,0)</f>
        <v>0</v>
      </c>
      <c r="EA6" s="6">
        <f t="shared" ref="EA6:EA7" si="102">IF($H6="NFR",DJ6,0)</f>
        <v>0</v>
      </c>
      <c r="EB6" s="6">
        <f t="shared" ref="EB6:EB7" si="103">IF($H6="NFR",DK6,0)</f>
        <v>0</v>
      </c>
      <c r="EC6" s="8">
        <f t="shared" ref="EC6:EC7" si="104">SUM(DP6:EB6)</f>
        <v>0</v>
      </c>
      <c r="EE6" s="46">
        <f t="shared" ref="EE6:EE7" si="105">DO6</f>
        <v>0</v>
      </c>
      <c r="EF6" s="6">
        <f t="shared" si="49"/>
        <v>0</v>
      </c>
      <c r="EG6" s="6">
        <f t="shared" si="49"/>
        <v>0</v>
      </c>
      <c r="EH6" s="6">
        <f t="shared" si="49"/>
        <v>0</v>
      </c>
      <c r="EI6" s="6">
        <f t="shared" si="49"/>
        <v>0</v>
      </c>
      <c r="EJ6" s="6">
        <f t="shared" si="49"/>
        <v>0</v>
      </c>
      <c r="EK6" s="6">
        <f t="shared" si="49"/>
        <v>0</v>
      </c>
      <c r="EL6" s="6">
        <f t="shared" si="49"/>
        <v>0</v>
      </c>
      <c r="EM6" s="6">
        <f t="shared" si="49"/>
        <v>0</v>
      </c>
      <c r="EN6" s="6">
        <f t="shared" si="49"/>
        <v>0</v>
      </c>
      <c r="EO6" s="6">
        <f t="shared" si="49"/>
        <v>0</v>
      </c>
      <c r="EP6" s="6">
        <f t="shared" si="49"/>
        <v>0</v>
      </c>
      <c r="EQ6" s="6">
        <f t="shared" si="49"/>
        <v>0</v>
      </c>
      <c r="ER6" s="6">
        <f t="shared" si="49"/>
        <v>0</v>
      </c>
      <c r="ES6" s="8">
        <f t="shared" ref="ES6:ES7" si="106">SUM(EF6:ER6)</f>
        <v>0</v>
      </c>
      <c r="EU6" s="46">
        <f t="shared" ref="EU6:EU7" si="107">EE6</f>
        <v>0</v>
      </c>
      <c r="EV6" s="6">
        <f t="shared" si="50"/>
        <v>0</v>
      </c>
      <c r="EW6" s="6">
        <f t="shared" si="50"/>
        <v>0</v>
      </c>
      <c r="EX6" s="6">
        <f t="shared" si="50"/>
        <v>0</v>
      </c>
      <c r="EY6" s="6">
        <f t="shared" si="50"/>
        <v>0</v>
      </c>
      <c r="EZ6" s="6">
        <f t="shared" si="50"/>
        <v>0</v>
      </c>
      <c r="FA6" s="6">
        <f t="shared" si="50"/>
        <v>0</v>
      </c>
      <c r="FB6" s="6">
        <f t="shared" si="50"/>
        <v>0</v>
      </c>
      <c r="FC6" s="6">
        <f t="shared" si="50"/>
        <v>0</v>
      </c>
      <c r="FD6" s="6">
        <f t="shared" si="50"/>
        <v>0</v>
      </c>
      <c r="FE6" s="6">
        <f t="shared" si="50"/>
        <v>0</v>
      </c>
      <c r="FF6" s="6">
        <f t="shared" si="50"/>
        <v>0</v>
      </c>
      <c r="FG6" s="6">
        <f t="shared" si="50"/>
        <v>0</v>
      </c>
      <c r="FH6" s="6">
        <f t="shared" si="50"/>
        <v>0</v>
      </c>
      <c r="FI6" s="8">
        <f t="shared" ref="FI6:FI7" si="108">SUM(EV6:FH6)</f>
        <v>0</v>
      </c>
      <c r="FK6" s="46">
        <f t="shared" ref="FK6:FK7" si="109">EU6</f>
        <v>0</v>
      </c>
      <c r="FL6" s="6">
        <f t="shared" si="51"/>
        <v>0</v>
      </c>
      <c r="FM6" s="6">
        <f t="shared" si="51"/>
        <v>0</v>
      </c>
      <c r="FN6" s="6">
        <f t="shared" si="51"/>
        <v>0</v>
      </c>
      <c r="FO6" s="6">
        <f t="shared" si="51"/>
        <v>0</v>
      </c>
      <c r="FP6" s="6">
        <f t="shared" si="51"/>
        <v>0</v>
      </c>
      <c r="FQ6" s="6">
        <f t="shared" si="51"/>
        <v>0</v>
      </c>
      <c r="FR6" s="6">
        <f t="shared" si="51"/>
        <v>0</v>
      </c>
      <c r="FS6" s="6">
        <f t="shared" si="51"/>
        <v>0</v>
      </c>
      <c r="FT6" s="6">
        <f t="shared" si="51"/>
        <v>0</v>
      </c>
      <c r="FU6" s="6">
        <f t="shared" si="51"/>
        <v>0</v>
      </c>
      <c r="FV6" s="6">
        <f t="shared" si="51"/>
        <v>0</v>
      </c>
      <c r="FW6" s="6">
        <f t="shared" si="51"/>
        <v>0</v>
      </c>
      <c r="FX6" s="6">
        <f t="shared" si="51"/>
        <v>0</v>
      </c>
      <c r="FY6" s="8">
        <f t="shared" ref="FY6:FY7" si="110">SUM(FL6:FX6)</f>
        <v>0</v>
      </c>
      <c r="GB6" s="46">
        <f t="shared" ref="GB6:GB7" si="111">FK6</f>
        <v>0</v>
      </c>
      <c r="GC6" s="6"/>
      <c r="GD6" s="6"/>
      <c r="GE6" s="6"/>
      <c r="GF6" s="6"/>
      <c r="GG6" s="6"/>
      <c r="GH6" s="6"/>
      <c r="GI6" s="6"/>
      <c r="GJ6" s="6"/>
      <c r="GK6" s="6"/>
      <c r="GL6" s="6"/>
      <c r="GM6" s="6"/>
      <c r="GN6" s="6"/>
      <c r="GO6" s="6"/>
      <c r="GP6" s="8">
        <f t="shared" ref="GP6:GP7" si="112">SUM(GC6:GO6)</f>
        <v>0</v>
      </c>
      <c r="GS6" s="505">
        <f>IF(Registrering!$B$29="Prosjekter som foregår i UiOs lokaler",IF($B6="Teknisk/adm. bistand/Feltassistent",(K6/12)*Tabeller!J$11,(K6/12)*Tabeller!J$10),IF($B6="Teknisk/adm. bistand/Feltassistent",(K6/12)*Tabeller!J$13,(K6/12)*Tabeller!J$12))</f>
        <v>0</v>
      </c>
      <c r="GT6" s="505">
        <f>IF(Registrering!$B$29="Prosjekter som foregår i UiOs lokaler",IF($B6="Teknisk/adm. bistand/Feltassistent",(L6/12)*Tabeller!K$11,(L6/12)*Tabeller!K$10),IF($B6="Teknisk/adm. bistand/Feltassistent",(L6/12)*Tabeller!K$13,(L6/12)*Tabeller!K$12))</f>
        <v>0</v>
      </c>
      <c r="GU6" s="505">
        <f>IF(Registrering!$B$29="Prosjekter som foregår i UiOs lokaler",IF($B6="Teknisk/adm. bistand/Feltassistent",(M6/12)*Tabeller!L$11,(M6/12)*Tabeller!L$10),IF($B6="Teknisk/adm. bistand/Feltassistent",(M6/12)*Tabeller!L$13,(M6/12)*Tabeller!L$12))</f>
        <v>0</v>
      </c>
      <c r="GV6" s="505">
        <f>IF(Registrering!$B$29="Prosjekter som foregår i UiOs lokaler",IF($B6="Teknisk/adm. bistand/Feltassistent",(N6/12)*Tabeller!M$11,(N6/12)*Tabeller!M$10),IF($B6="Teknisk/adm. bistand/Feltassistent",(N6/12)*Tabeller!M$13,(N6/12)*Tabeller!M$12))</f>
        <v>0</v>
      </c>
      <c r="GW6" s="505">
        <f>IF(Registrering!$B$29="Prosjekter som foregår i UiOs lokaler",IF($B6="Teknisk/adm. bistand/Feltassistent",(O6/12)*Tabeller!N$11,(O6/12)*Tabeller!N$10),IF($B6="Teknisk/adm. bistand/Feltassistent",(O6/12)*Tabeller!N$13,(O6/12)*Tabeller!N$12))</f>
        <v>0</v>
      </c>
      <c r="GX6" s="505">
        <f>IF(Registrering!$B$29="Prosjekter som foregår i UiOs lokaler",IF($B6="Teknisk/adm. bistand/Feltassistent",(P6/12)*Tabeller!O$11,(P6/12)*Tabeller!O$10),IF($B6="Teknisk/adm. bistand/Feltassistent",(P6/12)*Tabeller!O$13,(P6/12)*Tabeller!O$12))</f>
        <v>0</v>
      </c>
      <c r="GY6" s="505">
        <f>IF(Registrering!$B$29="Prosjekter som foregår i UiOs lokaler",IF($B6="Teknisk/adm. bistand/Feltassistent",(Q6/12)*Tabeller!P$11,(Q6/12)*Tabeller!P$10),IF($B6="Teknisk/adm. bistand/Feltassistent",(Q6/12)*Tabeller!P$13,(Q6/12)*Tabeller!P$12))</f>
        <v>0</v>
      </c>
      <c r="GZ6" s="505">
        <f>IF(Registrering!$B$29="Prosjekter som foregår i UiOs lokaler",IF($B6="Teknisk/adm. bistand/Feltassistent",(R6/12)*Tabeller!Q$11,(R6/12)*Tabeller!Q$10),IF($B6="Teknisk/adm. bistand/Feltassistent",(R6/12)*Tabeller!Q$13,(R6/12)*Tabeller!Q$12))</f>
        <v>0</v>
      </c>
      <c r="HA6" s="505">
        <f>IF(Registrering!$B$29="Prosjekter som foregår i UiOs lokaler",IF($B6="Teknisk/adm. bistand/Feltassistent",(S6/12)*Tabeller!R$11,(S6/12)*Tabeller!R$10),IF($B6="Teknisk/adm. bistand/Feltassistent",(S6/12)*Tabeller!R$13,(S6/12)*Tabeller!R$12))</f>
        <v>0</v>
      </c>
      <c r="HB6" s="505">
        <f>IF(Registrering!$B$29="Prosjekter som foregår i UiOs lokaler",IF($B6="Teknisk/adm. bistand/Feltassistent",(T6/12)*Tabeller!S$11,(T6/12)*Tabeller!S$10),IF($B6="Teknisk/adm. bistand/Feltassistent",(T6/12)*Tabeller!S$13,(T6/12)*Tabeller!S$12))</f>
        <v>0</v>
      </c>
      <c r="HC6" s="505">
        <f>IF(Registrering!$B$29="Prosjekter som foregår i UiOs lokaler",IF($B6="Teknisk/adm. bistand/Feltassistent",(U6/12)*Tabeller!T$11,(U6/12)*Tabeller!T$10),IF($B6="Teknisk/adm. bistand/Feltassistent",(U6/12)*Tabeller!T$13,(U6/12)*Tabeller!T$12))</f>
        <v>0</v>
      </c>
      <c r="HD6" s="505">
        <f>IF(Registrering!$B$29="Prosjekter som foregår i UiOs lokaler",IF($B6="Teknisk/adm. bistand/Feltassistent",(V6/12)*Tabeller!U$11,(V6/12)*Tabeller!U$10),IF($B6="Teknisk/adm. bistand/Feltassistent",(V6/12)*Tabeller!U$13,(V6/12)*Tabeller!U$12))</f>
        <v>0</v>
      </c>
      <c r="HE6" s="505">
        <f>IF(Registrering!$B$29="Prosjekter som foregår i UiOs lokaler",IF($B6="Teknisk/adm. bistand/Feltassistent",(W6/12)*Tabeller!V$11,(W6/12)*Tabeller!V$10),IF($B6="Teknisk/adm. bistand/Feltassistent",(W6/12)*Tabeller!V$13,(W6/12)*Tabeller!V$12))</f>
        <v>0</v>
      </c>
    </row>
    <row r="7" spans="1:213" ht="15" x14ac:dyDescent="0.25">
      <c r="B7" s="203"/>
      <c r="C7" s="388">
        <f>IF(Registrering!$B$28="Fast beløp",0,IF(Registrering!$B$28="Sats for ekst. fin. overhead",0,DL7))</f>
        <v>0</v>
      </c>
      <c r="D7" s="388">
        <f t="shared" si="72"/>
        <v>0</v>
      </c>
      <c r="E7" s="388">
        <f t="shared" si="73"/>
        <v>0</v>
      </c>
      <c r="F7" s="388">
        <f t="shared" si="74"/>
        <v>0</v>
      </c>
      <c r="G7" s="57">
        <f t="shared" si="75"/>
        <v>0</v>
      </c>
      <c r="H7" s="585"/>
      <c r="I7" s="586"/>
      <c r="J7" s="585"/>
      <c r="K7" s="587"/>
      <c r="L7" s="587"/>
      <c r="M7" s="587"/>
      <c r="N7" s="587"/>
      <c r="O7" s="587"/>
      <c r="P7" s="587"/>
      <c r="Q7" s="587"/>
      <c r="R7" s="587"/>
      <c r="S7" s="587"/>
      <c r="T7" s="587"/>
      <c r="U7" s="587"/>
      <c r="V7" s="587"/>
      <c r="W7" s="587"/>
      <c r="AG7" s="6">
        <f t="shared" si="57"/>
        <v>0</v>
      </c>
      <c r="AH7" s="6">
        <f>AG7*Tabeller!$I$35</f>
        <v>0</v>
      </c>
      <c r="AI7" s="6">
        <f t="shared" si="58"/>
        <v>0</v>
      </c>
      <c r="AJ7" s="87">
        <f>AI7*Tabeller!$H$26</f>
        <v>0</v>
      </c>
      <c r="AK7" s="6">
        <f>SUM(AI7:AJ7,AL7)*Tabeller!$H$28</f>
        <v>0</v>
      </c>
      <c r="AL7" s="6">
        <f>AH7*Tabeller!$H$27</f>
        <v>0</v>
      </c>
      <c r="AM7" s="6">
        <f t="shared" si="59"/>
        <v>0</v>
      </c>
      <c r="AN7" s="6">
        <f>AM7+(IF(B7="Teknisk adm bistand",Registrering!$E$51,Registrering!$B$51))</f>
        <v>0</v>
      </c>
      <c r="AO7" s="6">
        <f>AN7/Tabeller!$H$5</f>
        <v>0</v>
      </c>
      <c r="AP7" s="30"/>
      <c r="AR7" s="6">
        <f>((K7*Budsjett!$AM7))/12</f>
        <v>0</v>
      </c>
      <c r="AS7" s="6">
        <f>((L7*Budsjett!$AM7)*(Tabeller!J$35))/12</f>
        <v>0</v>
      </c>
      <c r="AT7" s="6">
        <f>((M7*Budsjett!$AM7)*(Tabeller!K$35))/12</f>
        <v>0</v>
      </c>
      <c r="AU7" s="6">
        <f>((N7*Budsjett!$AM7)*(Tabeller!L$35))/12</f>
        <v>0</v>
      </c>
      <c r="AV7" s="6">
        <f>((O7*Budsjett!$AM7)*(Tabeller!M$35))/12</f>
        <v>0</v>
      </c>
      <c r="AW7" s="6">
        <f>((P7*Budsjett!$AM7)*(Tabeller!N$35))/12</f>
        <v>0</v>
      </c>
      <c r="AX7" s="6">
        <f>((Q7*Budsjett!$AM7)*(Tabeller!O$35))/12</f>
        <v>0</v>
      </c>
      <c r="AY7" s="6">
        <f>((R7*Budsjett!$AM7)*(Tabeller!P$35))/12</f>
        <v>0</v>
      </c>
      <c r="AZ7" s="6">
        <f>((S7*Budsjett!$AM7)*(Tabeller!Q$35))/12</f>
        <v>0</v>
      </c>
      <c r="BA7" s="6">
        <f>((T7*Budsjett!$AM7)*(Tabeller!R$35))/12</f>
        <v>0</v>
      </c>
      <c r="BB7" s="6">
        <f>((U7*Budsjett!$AM7)*(Tabeller!S$35))/12</f>
        <v>0</v>
      </c>
      <c r="BC7" s="6">
        <f>((V7*Budsjett!$AM7)*(Tabeller!T$35))/12</f>
        <v>0</v>
      </c>
      <c r="BD7" s="6">
        <f>((W7*Budsjett!$AM7)*(Tabeller!U$35))/12</f>
        <v>0</v>
      </c>
      <c r="BF7" s="6">
        <f t="shared" si="39"/>
        <v>0</v>
      </c>
      <c r="BG7" s="6">
        <f t="shared" si="39"/>
        <v>0</v>
      </c>
      <c r="BH7" s="6">
        <f t="shared" si="39"/>
        <v>0</v>
      </c>
      <c r="BI7" s="6">
        <f t="shared" si="39"/>
        <v>0</v>
      </c>
      <c r="BJ7" s="6">
        <f t="shared" si="39"/>
        <v>0</v>
      </c>
      <c r="BK7" s="6">
        <f t="shared" si="39"/>
        <v>0</v>
      </c>
      <c r="BL7" s="6">
        <f t="shared" si="39"/>
        <v>0</v>
      </c>
      <c r="BM7" s="6">
        <f t="shared" si="39"/>
        <v>0</v>
      </c>
      <c r="BN7" s="6">
        <f t="shared" si="39"/>
        <v>0</v>
      </c>
      <c r="BO7" s="6">
        <f t="shared" si="39"/>
        <v>0</v>
      </c>
      <c r="BP7" s="6">
        <f t="shared" si="39"/>
        <v>0</v>
      </c>
      <c r="BQ7" s="6">
        <f t="shared" si="39"/>
        <v>0</v>
      </c>
      <c r="BR7" s="6">
        <f t="shared" si="39"/>
        <v>0</v>
      </c>
      <c r="BU7" s="6">
        <f>IFERROR(IF($E$85=$E$84,AR7*$E$85,AR7*Budsjett!$E$84),0)</f>
        <v>0</v>
      </c>
      <c r="BV7" s="6">
        <f>IFERROR(IF($E$85=$E$84,AS7*$E$85,AS7*Budsjett!$E$84),0)</f>
        <v>0</v>
      </c>
      <c r="BW7" s="6">
        <f>IFERROR(IF($E$85=$E$84,AT7*$E$85,AT7*Budsjett!$E$84),0)</f>
        <v>0</v>
      </c>
      <c r="BX7" s="6">
        <f>IFERROR(IF($E$85=$E$84,AU7*$E$85,AU7*Budsjett!$E$84),0)</f>
        <v>0</v>
      </c>
      <c r="BY7" s="6">
        <f>IFERROR(IF($E$85=$E$84,AV7*$E$85,AV7*Budsjett!$E$84),0)</f>
        <v>0</v>
      </c>
      <c r="BZ7" s="6">
        <f>IFERROR(IF($E$85=$E$84,AW7*$E$85,AW7*Budsjett!$E$84),0)</f>
        <v>0</v>
      </c>
      <c r="CA7" s="6">
        <f>IFERROR(IF($E$85=$E$84,AX7*$E$85,AX7*Budsjett!$E$84),0)</f>
        <v>0</v>
      </c>
      <c r="CB7" s="6">
        <f>IFERROR(IF($E$85=$E$84,AY7*$E$85,AY7*Budsjett!$E$84),0)</f>
        <v>0</v>
      </c>
      <c r="CC7" s="6">
        <f>IFERROR(IF($E$85=$E$84,AZ7*$E$85,AZ7*Budsjett!$E$84),0)</f>
        <v>0</v>
      </c>
      <c r="CD7" s="6">
        <f>IFERROR(IF($E$85=$E$84,BA7*$E$85,BA7*Budsjett!$E$84),0)</f>
        <v>0</v>
      </c>
      <c r="CE7" s="6">
        <f>IFERROR(IF($E$85=$E$84,BB7*$E$85,BB7*Budsjett!$E$84),0)</f>
        <v>0</v>
      </c>
      <c r="CF7" s="6">
        <f>IFERROR(IF($E$85=$E$84,BC7*$E$85,BC7*Budsjett!$E$84),0)</f>
        <v>0</v>
      </c>
      <c r="CG7" s="6">
        <f>IFERROR(IF($E$85=$E$84,BD7*$E$85,BD7*Budsjett!$E$84),0)</f>
        <v>0</v>
      </c>
      <c r="CJ7" s="6">
        <f t="shared" si="76"/>
        <v>0</v>
      </c>
      <c r="CK7" s="6">
        <f t="shared" si="77"/>
        <v>0</v>
      </c>
      <c r="CL7" s="6">
        <f t="shared" si="78"/>
        <v>0</v>
      </c>
      <c r="CM7" s="6">
        <f t="shared" si="79"/>
        <v>0</v>
      </c>
      <c r="CN7" s="6">
        <f t="shared" si="80"/>
        <v>0</v>
      </c>
      <c r="CO7" s="6">
        <f t="shared" si="81"/>
        <v>0</v>
      </c>
      <c r="CP7" s="6">
        <f t="shared" si="82"/>
        <v>0</v>
      </c>
      <c r="CQ7" s="6">
        <f t="shared" si="83"/>
        <v>0</v>
      </c>
      <c r="CR7" s="6">
        <f t="shared" si="84"/>
        <v>0</v>
      </c>
      <c r="CS7" s="6">
        <f t="shared" si="85"/>
        <v>0</v>
      </c>
      <c r="CT7" s="6">
        <f t="shared" si="86"/>
        <v>0</v>
      </c>
      <c r="CU7" s="6">
        <f t="shared" si="87"/>
        <v>0</v>
      </c>
      <c r="CV7" s="6">
        <f t="shared" si="88"/>
        <v>0</v>
      </c>
      <c r="CX7" s="46">
        <f>B7</f>
        <v>0</v>
      </c>
      <c r="CY7" s="6">
        <f>-((IF($CX7="Teknisk/adm. bistand/Feltassistent",IF(Budsjett!AR7*(1+Tabeller!$I$62)&gt;Tabeller!I$55,Tabeller!I$55,Budsjett!AR7*(1+Tabeller!$I$62)),0)+(IF($CX7="Forsker - professor",Tabeller!I$55*K7,0)+IF($CX7="Prosjektleder/adm.leder",Tabeller!I$54*K7,0)+IF($CX7="Forsker - 1.aman.",Tabeller!I$56*K7,0)+IF($CX7="Gjesteforsker",Tabeller!I$58*K7,0)+IF($CX7="Postdoktor / forsker",Tabeller!I$59*K7,0)+IF($CX7="Stipendiat",Tabeller!I$60*K7,0)+IF($CX7="Forsker (rundsum)",Tabeller!I$57*K7,0)+IF($CX7="Vit.ass",Tabeller!I$61*K7,0))/12))</f>
        <v>0</v>
      </c>
      <c r="CZ7" s="6">
        <f>-((IF($CX7="Teknisk/adm. bistand/Feltassistent",IF(Budsjett!AS7*(1+Tabeller!$I$62)&gt;Tabeller!J$55,Tabeller!J$55,Budsjett!AS7*(1+Tabeller!$I$62)),0)+(IF($CX7="Forsker - professor",Tabeller!J$55*L7,0)+IF($CX7="Prosjektleder/adm.leder",Tabeller!J$54*L7,0)+IF($CX7="Forsker - 1.aman.",Tabeller!J$56*L7,0)+IF($CX7="Gjesteforsker",Tabeller!J$58*L7,0)+IF($CX7="Postdoktor / forsker",Tabeller!J$59*L7,0)+IF($CX7="Stipendiat",Tabeller!J$60*L7,0)+IF($CX7="Forsker (rundsum)",Tabeller!J$57*L7,0)+IF($CX7="Vit.ass",Tabeller!J$61*L7,0))/12))</f>
        <v>0</v>
      </c>
      <c r="DA7" s="6">
        <f>-((IF($CX7="Teknisk/adm. bistand/Feltassistent",IF(Budsjett!AT7*(1+Tabeller!$I$62)&gt;Tabeller!K$55,Tabeller!K$55,Budsjett!AT7*(1+Tabeller!$I$62)),0)+(IF($CX7="Forsker - professor",Tabeller!K$55*M7,0)+IF($CX7="Prosjektleder/adm.leder",Tabeller!K$54*M7,0)+IF($CX7="Forsker - 1.aman.",Tabeller!K$56*M7,0)+IF($CX7="Gjesteforsker",Tabeller!K$58*M7,0)+IF($CX7="Postdoktor / forsker",Tabeller!K$59*M7,0)+IF($CX7="Stipendiat",Tabeller!K$60*M7,0)+IF($CX7="Forsker (rundsum)",Tabeller!K$57*M7,0)+IF($CX7="Vit.ass",Tabeller!K$61*M7,0))/12))</f>
        <v>0</v>
      </c>
      <c r="DB7" s="6">
        <f>-((IF($CX7="Teknisk/adm. bistand/Feltassistent",IF(Budsjett!AU7*(1+Tabeller!$I$62)&gt;Tabeller!L$55,Tabeller!L$55,Budsjett!AU7*(1+Tabeller!$I$62)),0)+(IF($CX7="Forsker - professor",Tabeller!L$55*N7,0)+IF($CX7="Prosjektleder/adm.leder",Tabeller!L$54*N7,0)+IF($CX7="Forsker - 1.aman.",Tabeller!L$56*N7,0)+IF($CX7="Gjesteforsker",Tabeller!L$58*N7,0)+IF($CX7="Postdoktor / forsker",Tabeller!L$59*N7,0)+IF($CX7="Stipendiat",Tabeller!L$60*N7,0)+IF($CX7="Forsker (rundsum)",Tabeller!L$57*N7,0)+IF($CX7="Vit.ass",Tabeller!L$61*N7,0))/12))</f>
        <v>0</v>
      </c>
      <c r="DC7" s="6">
        <f>-((IF($CX7="Teknisk/adm. bistand/Feltassistent",IF(Budsjett!AV7*(1+Tabeller!$I$62)&gt;Tabeller!M$55,Tabeller!M$55,Budsjett!AV7*(1+Tabeller!$I$62)),0)+(IF($CX7="Forsker - professor",Tabeller!M$55*O7,0)+IF($CX7="Prosjektleder/adm.leder",Tabeller!M$54*O7,0)+IF($CX7="Forsker - 1.aman.",Tabeller!M$56*O7,0)+IF($CX7="Gjesteforsker",Tabeller!M$58*O7,0)+IF($CX7="Postdoktor / forsker",Tabeller!M$59*O7,0)+IF($CX7="Stipendiat",Tabeller!M$60*O7,0)+IF($CX7="Forsker (rundsum)",Tabeller!M$57*O7,0)+IF($CX7="Vit.ass",Tabeller!M$61*O7,0))/12))</f>
        <v>0</v>
      </c>
      <c r="DD7" s="6">
        <f>-((IF($CX7="Teknisk/adm. bistand/Feltassistent",IF(Budsjett!AW7*(1+Tabeller!$I$62)&gt;Tabeller!N$55,Tabeller!N$55,Budsjett!AW7*(1+Tabeller!$I$62)),0)+(IF($CX7="Forsker - professor",Tabeller!N$55*P7,0)+IF($CX7="Prosjektleder/adm.leder",Tabeller!N$54*P7,0)+IF($CX7="Forsker - 1.aman.",Tabeller!N$56*P7,0)+IF($CX7="Gjesteforsker",Tabeller!N$58*P7,0)+IF($CX7="Postdoktor / forsker",Tabeller!N$59*P7,0)+IF($CX7="Stipendiat",Tabeller!N$60*P7,0)+IF($CX7="Forsker (rundsum)",Tabeller!N$57*P7,0)+IF($CX7="Vit.ass",Tabeller!N$61*P7,0))/12))</f>
        <v>0</v>
      </c>
      <c r="DE7" s="6">
        <f>-((IF($CX7="Teknisk/adm. bistand/Feltassistent",IF(Budsjett!AX7*(1+Tabeller!$I$62)&gt;Tabeller!O$55,Tabeller!O$55,Budsjett!AX7*(1+Tabeller!$I$62)),0)+(IF($CX7="Forsker - professor",Tabeller!O$55*Q7,0)+IF($CX7="Prosjektleder/adm.leder",Tabeller!O$54*Q7,0)+IF($CX7="Forsker - 1.aman.",Tabeller!O$56*Q7,0)+IF($CX7="Gjesteforsker",Tabeller!O$58*Q7,0)+IF($CX7="Postdoktor / forsker",Tabeller!O$59*Q7,0)+IF($CX7="Stipendiat",Tabeller!O$60*Q7,0)+IF($CX7="Forsker (rundsum)",Tabeller!O$57*Q7,0)+IF($CX7="Vit.ass",Tabeller!O$61*Q7,0))/12))</f>
        <v>0</v>
      </c>
      <c r="DF7" s="6">
        <f>-((IF($CX7="Teknisk/adm. bistand/Feltassistent",IF(Budsjett!AY7*(1+Tabeller!$I$62)&gt;Tabeller!P$55,Tabeller!P$55,Budsjett!AY7*(1+Tabeller!$I$62)),0)+(IF($CX7="Forsker - professor",Tabeller!P$55*R7,0)+IF($CX7="Prosjektleder/adm.leder",Tabeller!P$54*R7,0)+IF($CX7="Forsker - 1.aman.",Tabeller!P$56*R7,0)+IF($CX7="Gjesteforsker",Tabeller!P$58*R7,0)+IF($CX7="Postdoktor / forsker",Tabeller!P$59*R7,0)+IF($CX7="Stipendiat",Tabeller!P$60*R7,0)+IF($CX7="Forsker (rundsum)",Tabeller!P$57*R7,0)+IF($CX7="Vit.ass",Tabeller!P$61*R7,0))/12))</f>
        <v>0</v>
      </c>
      <c r="DG7" s="6">
        <f>-((IF($CX7="Teknisk/adm. bistand/Feltassistent",IF(Budsjett!AZ7*(1+Tabeller!$I$62)&gt;Tabeller!Q$55,Tabeller!Q$55,Budsjett!AZ7*(1+Tabeller!$I$62)),0)+(IF($CX7="Forsker - professor",Tabeller!Q$55*S7,0)+IF($CX7="Prosjektleder/adm.leder",Tabeller!Q$54*S7,0)+IF($CX7="Forsker - 1.aman.",Tabeller!Q$56*S7,0)+IF($CX7="Gjesteforsker",Tabeller!Q$58*S7,0)+IF($CX7="Postdoktor / forsker",Tabeller!Q$59*S7,0)+IF($CX7="Stipendiat",Tabeller!Q$60*S7,0)+IF($CX7="Forsker (rundsum)",Tabeller!Q$57*S7,0)+IF($CX7="Vit.ass",Tabeller!Q$61*S7,0))/12))</f>
        <v>0</v>
      </c>
      <c r="DH7" s="6">
        <f>-((IF($CX7="Teknisk/adm. bistand/Feltassistent",IF(Budsjett!BA7*(1+Tabeller!$I$62)&gt;Tabeller!R$55,Tabeller!R$55,Budsjett!BA7*(1+Tabeller!$I$62)),0)+(IF($CX7="Forsker - professor",Tabeller!R$55*T7,0)+IF($CX7="Prosjektleder/adm.leder",Tabeller!R$54*T7,0)+IF($CX7="Forsker - 1.aman.",Tabeller!R$56*T7,0)+IF($CX7="Gjesteforsker",Tabeller!R$58*T7,0)+IF($CX7="Postdoktor / forsker",Tabeller!R$59*T7,0)+IF($CX7="Stipendiat",Tabeller!R$60*T7,0)+IF($CX7="Forsker (rundsum)",Tabeller!R$57*T7,0)+IF($CX7="Vit.ass",Tabeller!R$61*T7,0))/12))</f>
        <v>0</v>
      </c>
      <c r="DI7" s="6">
        <f>-((IF($CX7="Teknisk/adm. bistand/Feltassistent",IF(Budsjett!BB7*(1+Tabeller!$I$62)&gt;Tabeller!S$55,Tabeller!S$55,Budsjett!BB7*(1+Tabeller!$I$62)),0)+(IF($CX7="Forsker - professor",Tabeller!S$55*U7,0)+IF($CX7="Prosjektleder/adm.leder",Tabeller!S$54*U7,0)+IF($CX7="Forsker - 1.aman.",Tabeller!S$56*U7,0)+IF($CX7="Gjesteforsker",Tabeller!S$58*U7,0)+IF($CX7="Postdoktor / forsker",Tabeller!S$59*U7,0)+IF($CX7="Stipendiat",Tabeller!S$60*U7,0)+IF($CX7="Forsker (rundsum)",Tabeller!S$57*U7,0)+IF($CX7="Vit.ass",Tabeller!S$61*U7,0))/12))</f>
        <v>0</v>
      </c>
      <c r="DJ7" s="6">
        <f>-((IF($CX7="Teknisk/adm. bistand/Feltassistent",IF(Budsjett!BC7*(1+Tabeller!$I$62)&gt;Tabeller!T$55,Tabeller!T$55,Budsjett!BC7*(1+Tabeller!$I$62)),0)+(IF($CX7="Forsker - professor",Tabeller!T$55*V7,0)+IF($CX7="Prosjektleder/adm.leder",Tabeller!T$54*V7,0)+IF($CX7="Forsker - 1.aman.",Tabeller!T$56*V7,0)+IF($CX7="Gjesteforsker",Tabeller!T$58*V7,0)+IF($CX7="Postdoktor / forsker",Tabeller!T$59*V7,0)+IF($CX7="Stipendiat",Tabeller!T$60*V7,0)+IF($CX7="Forsker (rundsum)",Tabeller!T$57*V7,0)+IF($CX7="Vit.ass",Tabeller!T$61*V7,0))/12))</f>
        <v>0</v>
      </c>
      <c r="DK7" s="6">
        <f>-((IF($CX7="Teknisk/adm. bistand/Feltassistent",IF(Budsjett!BD7*(1+Tabeller!$I$62)&gt;Tabeller!U$55,Tabeller!U$55,Budsjett!BD7*(1+Tabeller!$I$62)),0)+(IF($CX7="Forsker - professor",Tabeller!U$55*W7,0)+IF($CX7="Prosjektleder/adm.leder",Tabeller!U$54*W7,0)+IF($CX7="Forsker - 1.aman.",Tabeller!U$56*W7,0)+IF($CX7="Gjesteforsker",Tabeller!U$58*W7,0)+IF($CX7="Postdoktor / forsker",Tabeller!U$59*W7,0)+IF($CX7="Stipendiat",Tabeller!U$60*W7,0)+IF($CX7="Forsker (rundsum)",Tabeller!U$57*W7,0)+IF($CX7="Vit.ass",Tabeller!U$61*W7,0))/12))</f>
        <v>0</v>
      </c>
      <c r="DL7" s="8">
        <f t="shared" si="89"/>
        <v>0</v>
      </c>
      <c r="DO7" s="46">
        <f t="shared" si="90"/>
        <v>0</v>
      </c>
      <c r="DP7" s="6">
        <f t="shared" si="91"/>
        <v>0</v>
      </c>
      <c r="DQ7" s="6">
        <f t="shared" si="92"/>
        <v>0</v>
      </c>
      <c r="DR7" s="6">
        <f t="shared" si="93"/>
        <v>0</v>
      </c>
      <c r="DS7" s="6">
        <f t="shared" si="94"/>
        <v>0</v>
      </c>
      <c r="DT7" s="6">
        <f t="shared" si="95"/>
        <v>0</v>
      </c>
      <c r="DU7" s="6">
        <f t="shared" si="96"/>
        <v>0</v>
      </c>
      <c r="DV7" s="6">
        <f t="shared" si="97"/>
        <v>0</v>
      </c>
      <c r="DW7" s="6">
        <f t="shared" si="98"/>
        <v>0</v>
      </c>
      <c r="DX7" s="6">
        <f t="shared" si="99"/>
        <v>0</v>
      </c>
      <c r="DY7" s="6">
        <f t="shared" si="100"/>
        <v>0</v>
      </c>
      <c r="DZ7" s="6">
        <f t="shared" si="101"/>
        <v>0</v>
      </c>
      <c r="EA7" s="6">
        <f t="shared" si="102"/>
        <v>0</v>
      </c>
      <c r="EB7" s="6">
        <f t="shared" si="103"/>
        <v>0</v>
      </c>
      <c r="EC7" s="8">
        <f t="shared" si="104"/>
        <v>0</v>
      </c>
      <c r="EE7" s="46">
        <f t="shared" si="105"/>
        <v>0</v>
      </c>
      <c r="EF7" s="6">
        <f t="shared" si="49"/>
        <v>0</v>
      </c>
      <c r="EG7" s="6">
        <f t="shared" si="49"/>
        <v>0</v>
      </c>
      <c r="EH7" s="6">
        <f t="shared" si="49"/>
        <v>0</v>
      </c>
      <c r="EI7" s="6">
        <f t="shared" si="49"/>
        <v>0</v>
      </c>
      <c r="EJ7" s="6">
        <f t="shared" si="49"/>
        <v>0</v>
      </c>
      <c r="EK7" s="6">
        <f t="shared" si="49"/>
        <v>0</v>
      </c>
      <c r="EL7" s="6">
        <f t="shared" si="49"/>
        <v>0</v>
      </c>
      <c r="EM7" s="6">
        <f t="shared" si="49"/>
        <v>0</v>
      </c>
      <c r="EN7" s="6">
        <f t="shared" si="49"/>
        <v>0</v>
      </c>
      <c r="EO7" s="6">
        <f t="shared" si="49"/>
        <v>0</v>
      </c>
      <c r="EP7" s="6">
        <f t="shared" si="49"/>
        <v>0</v>
      </c>
      <c r="EQ7" s="6">
        <f t="shared" si="49"/>
        <v>0</v>
      </c>
      <c r="ER7" s="6">
        <f t="shared" si="49"/>
        <v>0</v>
      </c>
      <c r="ES7" s="8">
        <f t="shared" si="106"/>
        <v>0</v>
      </c>
      <c r="EU7" s="46">
        <f t="shared" si="107"/>
        <v>0</v>
      </c>
      <c r="EV7" s="6">
        <f t="shared" si="50"/>
        <v>0</v>
      </c>
      <c r="EW7" s="6">
        <f t="shared" si="50"/>
        <v>0</v>
      </c>
      <c r="EX7" s="6">
        <f t="shared" si="50"/>
        <v>0</v>
      </c>
      <c r="EY7" s="6">
        <f t="shared" si="50"/>
        <v>0</v>
      </c>
      <c r="EZ7" s="6">
        <f t="shared" si="50"/>
        <v>0</v>
      </c>
      <c r="FA7" s="6">
        <f t="shared" si="50"/>
        <v>0</v>
      </c>
      <c r="FB7" s="6">
        <f t="shared" si="50"/>
        <v>0</v>
      </c>
      <c r="FC7" s="6">
        <f t="shared" si="50"/>
        <v>0</v>
      </c>
      <c r="FD7" s="6">
        <f t="shared" si="50"/>
        <v>0</v>
      </c>
      <c r="FE7" s="6">
        <f t="shared" si="50"/>
        <v>0</v>
      </c>
      <c r="FF7" s="6">
        <f t="shared" si="50"/>
        <v>0</v>
      </c>
      <c r="FG7" s="6">
        <f t="shared" si="50"/>
        <v>0</v>
      </c>
      <c r="FH7" s="6">
        <f t="shared" si="50"/>
        <v>0</v>
      </c>
      <c r="FI7" s="8">
        <f t="shared" si="108"/>
        <v>0</v>
      </c>
      <c r="FK7" s="46">
        <f t="shared" si="109"/>
        <v>0</v>
      </c>
      <c r="FL7" s="6">
        <f t="shared" si="51"/>
        <v>0</v>
      </c>
      <c r="FM7" s="6">
        <f t="shared" si="51"/>
        <v>0</v>
      </c>
      <c r="FN7" s="6">
        <f t="shared" si="51"/>
        <v>0</v>
      </c>
      <c r="FO7" s="6">
        <f t="shared" si="51"/>
        <v>0</v>
      </c>
      <c r="FP7" s="6">
        <f t="shared" si="51"/>
        <v>0</v>
      </c>
      <c r="FQ7" s="6">
        <f t="shared" si="51"/>
        <v>0</v>
      </c>
      <c r="FR7" s="6">
        <f t="shared" si="51"/>
        <v>0</v>
      </c>
      <c r="FS7" s="6">
        <f t="shared" si="51"/>
        <v>0</v>
      </c>
      <c r="FT7" s="6">
        <f t="shared" si="51"/>
        <v>0</v>
      </c>
      <c r="FU7" s="6">
        <f t="shared" si="51"/>
        <v>0</v>
      </c>
      <c r="FV7" s="6">
        <f t="shared" si="51"/>
        <v>0</v>
      </c>
      <c r="FW7" s="6">
        <f t="shared" si="51"/>
        <v>0</v>
      </c>
      <c r="FX7" s="6">
        <f t="shared" si="51"/>
        <v>0</v>
      </c>
      <c r="FY7" s="8">
        <f t="shared" si="110"/>
        <v>0</v>
      </c>
      <c r="GB7" s="46">
        <f t="shared" si="111"/>
        <v>0</v>
      </c>
      <c r="GC7" s="6"/>
      <c r="GD7" s="6"/>
      <c r="GE7" s="6"/>
      <c r="GF7" s="6"/>
      <c r="GG7" s="6"/>
      <c r="GH7" s="6"/>
      <c r="GI7" s="6"/>
      <c r="GJ7" s="6"/>
      <c r="GK7" s="6"/>
      <c r="GL7" s="6"/>
      <c r="GM7" s="6"/>
      <c r="GN7" s="6"/>
      <c r="GO7" s="6"/>
      <c r="GP7" s="8">
        <f t="shared" si="112"/>
        <v>0</v>
      </c>
      <c r="GS7" s="505">
        <f>IF(Registrering!$B$29="Prosjekter som foregår i UiOs lokaler",IF($B7="Teknisk/adm. bistand/Feltassistent",(K7/12)*Tabeller!J$11,(K7/12)*Tabeller!J$10),IF($B7="Teknisk/adm. bistand/Feltassistent",(K7/12)*Tabeller!J$13,(K7/12)*Tabeller!J$12))</f>
        <v>0</v>
      </c>
      <c r="GT7" s="505">
        <f>IF(Registrering!$B$29="Prosjekter som foregår i UiOs lokaler",IF($B7="Teknisk/adm. bistand/Feltassistent",(L7/12)*Tabeller!K$11,(L7/12)*Tabeller!K$10),IF($B7="Teknisk/adm. bistand/Feltassistent",(L7/12)*Tabeller!K$13,(L7/12)*Tabeller!K$12))</f>
        <v>0</v>
      </c>
      <c r="GU7" s="505">
        <f>IF(Registrering!$B$29="Prosjekter som foregår i UiOs lokaler",IF($B7="Teknisk/adm. bistand/Feltassistent",(M7/12)*Tabeller!L$11,(M7/12)*Tabeller!L$10),IF($B7="Teknisk/adm. bistand/Feltassistent",(M7/12)*Tabeller!L$13,(M7/12)*Tabeller!L$12))</f>
        <v>0</v>
      </c>
      <c r="GV7" s="505">
        <f>IF(Registrering!$B$29="Prosjekter som foregår i UiOs lokaler",IF($B7="Teknisk/adm. bistand/Feltassistent",(N7/12)*Tabeller!M$11,(N7/12)*Tabeller!M$10),IF($B7="Teknisk/adm. bistand/Feltassistent",(N7/12)*Tabeller!M$13,(N7/12)*Tabeller!M$12))</f>
        <v>0</v>
      </c>
      <c r="GW7" s="505">
        <f>IF(Registrering!$B$29="Prosjekter som foregår i UiOs lokaler",IF($B7="Teknisk/adm. bistand/Feltassistent",(O7/12)*Tabeller!N$11,(O7/12)*Tabeller!N$10),IF($B7="Teknisk/adm. bistand/Feltassistent",(O7/12)*Tabeller!N$13,(O7/12)*Tabeller!N$12))</f>
        <v>0</v>
      </c>
      <c r="GX7" s="505">
        <f>IF(Registrering!$B$29="Prosjekter som foregår i UiOs lokaler",IF($B7="Teknisk/adm. bistand/Feltassistent",(P7/12)*Tabeller!O$11,(P7/12)*Tabeller!O$10),IF($B7="Teknisk/adm. bistand/Feltassistent",(P7/12)*Tabeller!O$13,(P7/12)*Tabeller!O$12))</f>
        <v>0</v>
      </c>
      <c r="GY7" s="505">
        <f>IF(Registrering!$B$29="Prosjekter som foregår i UiOs lokaler",IF($B7="Teknisk/adm. bistand/Feltassistent",(Q7/12)*Tabeller!P$11,(Q7/12)*Tabeller!P$10),IF($B7="Teknisk/adm. bistand/Feltassistent",(Q7/12)*Tabeller!P$13,(Q7/12)*Tabeller!P$12))</f>
        <v>0</v>
      </c>
      <c r="GZ7" s="505">
        <f>IF(Registrering!$B$29="Prosjekter som foregår i UiOs lokaler",IF($B7="Teknisk/adm. bistand/Feltassistent",(R7/12)*Tabeller!Q$11,(R7/12)*Tabeller!Q$10),IF($B7="Teknisk/adm. bistand/Feltassistent",(R7/12)*Tabeller!Q$13,(R7/12)*Tabeller!Q$12))</f>
        <v>0</v>
      </c>
      <c r="HA7" s="505">
        <f>IF(Registrering!$B$29="Prosjekter som foregår i UiOs lokaler",IF($B7="Teknisk/adm. bistand/Feltassistent",(S7/12)*Tabeller!R$11,(S7/12)*Tabeller!R$10),IF($B7="Teknisk/adm. bistand/Feltassistent",(S7/12)*Tabeller!R$13,(S7/12)*Tabeller!R$12))</f>
        <v>0</v>
      </c>
      <c r="HB7" s="505">
        <f>IF(Registrering!$B$29="Prosjekter som foregår i UiOs lokaler",IF($B7="Teknisk/adm. bistand/Feltassistent",(T7/12)*Tabeller!S$11,(T7/12)*Tabeller!S$10),IF($B7="Teknisk/adm. bistand/Feltassistent",(T7/12)*Tabeller!S$13,(T7/12)*Tabeller!S$12))</f>
        <v>0</v>
      </c>
      <c r="HC7" s="505">
        <f>IF(Registrering!$B$29="Prosjekter som foregår i UiOs lokaler",IF($B7="Teknisk/adm. bistand/Feltassistent",(U7/12)*Tabeller!T$11,(U7/12)*Tabeller!T$10),IF($B7="Teknisk/adm. bistand/Feltassistent",(U7/12)*Tabeller!T$13,(U7/12)*Tabeller!T$12))</f>
        <v>0</v>
      </c>
      <c r="HD7" s="505">
        <f>IF(Registrering!$B$29="Prosjekter som foregår i UiOs lokaler",IF($B7="Teknisk/adm. bistand/Feltassistent",(V7/12)*Tabeller!U$11,(V7/12)*Tabeller!U$10),IF($B7="Teknisk/adm. bistand/Feltassistent",(V7/12)*Tabeller!U$13,(V7/12)*Tabeller!U$12))</f>
        <v>0</v>
      </c>
      <c r="HE7" s="505">
        <f>IF(Registrering!$B$29="Prosjekter som foregår i UiOs lokaler",IF($B7="Teknisk/adm. bistand/Feltassistent",(W7/12)*Tabeller!V$11,(W7/12)*Tabeller!V$10),IF($B7="Teknisk/adm. bistand/Feltassistent",(W7/12)*Tabeller!V$13,(W7/12)*Tabeller!V$12))</f>
        <v>0</v>
      </c>
    </row>
    <row r="8" spans="1:213" ht="15" x14ac:dyDescent="0.25">
      <c r="B8" s="12" t="s">
        <v>84</v>
      </c>
      <c r="C8" s="16">
        <f>SUM(C4:C7)</f>
        <v>0</v>
      </c>
      <c r="D8" s="16">
        <f>SUM(D4:D7)</f>
        <v>0</v>
      </c>
      <c r="E8" s="16">
        <f>SUM(E4:E7)</f>
        <v>0</v>
      </c>
      <c r="F8" s="16">
        <f>SUM(F4:F7)</f>
        <v>0</v>
      </c>
      <c r="G8" s="56">
        <f>SUM(G4:G7)</f>
        <v>0</v>
      </c>
      <c r="H8" s="12"/>
      <c r="I8" s="12"/>
      <c r="J8" s="13"/>
      <c r="K8" s="55">
        <f t="shared" ref="K8:W8" si="113">SUM(K4:K7)</f>
        <v>0</v>
      </c>
      <c r="L8" s="55">
        <f t="shared" si="113"/>
        <v>0</v>
      </c>
      <c r="M8" s="55">
        <f t="shared" si="113"/>
        <v>0</v>
      </c>
      <c r="N8" s="55">
        <f t="shared" si="113"/>
        <v>0</v>
      </c>
      <c r="O8" s="55">
        <f t="shared" si="113"/>
        <v>0</v>
      </c>
      <c r="P8" s="55">
        <f t="shared" si="113"/>
        <v>0</v>
      </c>
      <c r="Q8" s="55">
        <f t="shared" si="113"/>
        <v>0</v>
      </c>
      <c r="R8" s="55">
        <f t="shared" si="113"/>
        <v>0</v>
      </c>
      <c r="S8" s="55">
        <f t="shared" si="113"/>
        <v>0</v>
      </c>
      <c r="T8" s="55">
        <f t="shared" si="113"/>
        <v>0</v>
      </c>
      <c r="U8" s="55">
        <f t="shared" si="113"/>
        <v>0</v>
      </c>
      <c r="V8" s="55">
        <f t="shared" si="113"/>
        <v>0</v>
      </c>
      <c r="W8" s="55">
        <f t="shared" si="113"/>
        <v>0</v>
      </c>
      <c r="AJ8" s="88"/>
      <c r="AR8" s="8">
        <f t="shared" ref="AR8:BD8" si="114">SUM(AR4:AR7)</f>
        <v>0</v>
      </c>
      <c r="AS8" s="8">
        <f t="shared" si="114"/>
        <v>0</v>
      </c>
      <c r="AT8" s="8">
        <f t="shared" si="114"/>
        <v>0</v>
      </c>
      <c r="AU8" s="8">
        <f t="shared" si="114"/>
        <v>0</v>
      </c>
      <c r="AV8" s="8">
        <f t="shared" si="114"/>
        <v>0</v>
      </c>
      <c r="AW8" s="8">
        <f t="shared" si="114"/>
        <v>0</v>
      </c>
      <c r="AX8" s="8">
        <f t="shared" si="114"/>
        <v>0</v>
      </c>
      <c r="AY8" s="8">
        <f t="shared" si="114"/>
        <v>0</v>
      </c>
      <c r="AZ8" s="8">
        <f t="shared" si="114"/>
        <v>0</v>
      </c>
      <c r="BA8" s="8">
        <f t="shared" si="114"/>
        <v>0</v>
      </c>
      <c r="BB8" s="8">
        <f t="shared" si="114"/>
        <v>0</v>
      </c>
      <c r="BC8" s="8">
        <f t="shared" si="114"/>
        <v>0</v>
      </c>
      <c r="BD8" s="8">
        <f t="shared" si="114"/>
        <v>0</v>
      </c>
      <c r="BE8" s="30">
        <f>SUM(AR8:BD8)</f>
        <v>0</v>
      </c>
      <c r="BF8" s="8">
        <f t="shared" ref="BF8:BR8" si="115">SUM(BF4:BF7)</f>
        <v>0</v>
      </c>
      <c r="BG8" s="8">
        <f t="shared" si="115"/>
        <v>0</v>
      </c>
      <c r="BH8" s="8">
        <f t="shared" si="115"/>
        <v>0</v>
      </c>
      <c r="BI8" s="8">
        <f t="shared" si="115"/>
        <v>0</v>
      </c>
      <c r="BJ8" s="8">
        <f t="shared" si="115"/>
        <v>0</v>
      </c>
      <c r="BK8" s="8">
        <f t="shared" si="115"/>
        <v>0</v>
      </c>
      <c r="BL8" s="8">
        <f t="shared" si="115"/>
        <v>0</v>
      </c>
      <c r="BM8" s="8">
        <f t="shared" si="115"/>
        <v>0</v>
      </c>
      <c r="BN8" s="8">
        <f t="shared" si="115"/>
        <v>0</v>
      </c>
      <c r="BO8" s="8">
        <f t="shared" si="115"/>
        <v>0</v>
      </c>
      <c r="BP8" s="8">
        <f t="shared" si="115"/>
        <v>0</v>
      </c>
      <c r="BQ8" s="8">
        <f t="shared" si="115"/>
        <v>0</v>
      </c>
      <c r="BR8" s="8">
        <f t="shared" si="115"/>
        <v>0</v>
      </c>
      <c r="BS8" s="30">
        <f>SUM(BF8:BR8)</f>
        <v>0</v>
      </c>
      <c r="BU8" s="8">
        <f t="shared" ref="BU8:CG8" si="116">SUM(BU4:BU7)</f>
        <v>0</v>
      </c>
      <c r="BV8" s="8">
        <f t="shared" si="116"/>
        <v>0</v>
      </c>
      <c r="BW8" s="8">
        <f t="shared" si="116"/>
        <v>0</v>
      </c>
      <c r="BX8" s="8">
        <f t="shared" si="116"/>
        <v>0</v>
      </c>
      <c r="BY8" s="8">
        <f t="shared" si="116"/>
        <v>0</v>
      </c>
      <c r="BZ8" s="8">
        <f t="shared" si="116"/>
        <v>0</v>
      </c>
      <c r="CA8" s="8">
        <f t="shared" si="116"/>
        <v>0</v>
      </c>
      <c r="CB8" s="8">
        <f t="shared" si="116"/>
        <v>0</v>
      </c>
      <c r="CC8" s="8">
        <f t="shared" si="116"/>
        <v>0</v>
      </c>
      <c r="CD8" s="8">
        <f t="shared" si="116"/>
        <v>0</v>
      </c>
      <c r="CE8" s="8">
        <f t="shared" si="116"/>
        <v>0</v>
      </c>
      <c r="CF8" s="8">
        <f t="shared" si="116"/>
        <v>0</v>
      </c>
      <c r="CG8" s="8">
        <f t="shared" si="116"/>
        <v>0</v>
      </c>
      <c r="CH8" s="30"/>
      <c r="CI8" s="30"/>
      <c r="CJ8" s="8">
        <f t="shared" ref="CJ8:CV8" si="117">SUM(CJ4:CJ7)</f>
        <v>0</v>
      </c>
      <c r="CK8" s="8">
        <f t="shared" si="117"/>
        <v>0</v>
      </c>
      <c r="CL8" s="8">
        <f t="shared" si="117"/>
        <v>0</v>
      </c>
      <c r="CM8" s="8">
        <f t="shared" si="117"/>
        <v>0</v>
      </c>
      <c r="CN8" s="8">
        <f t="shared" si="117"/>
        <v>0</v>
      </c>
      <c r="CO8" s="8">
        <f t="shared" si="117"/>
        <v>0</v>
      </c>
      <c r="CP8" s="8">
        <f t="shared" si="117"/>
        <v>0</v>
      </c>
      <c r="CQ8" s="8">
        <f t="shared" si="117"/>
        <v>0</v>
      </c>
      <c r="CR8" s="8">
        <f t="shared" si="117"/>
        <v>0</v>
      </c>
      <c r="CS8" s="8">
        <f t="shared" si="117"/>
        <v>0</v>
      </c>
      <c r="CT8" s="8">
        <f t="shared" si="117"/>
        <v>0</v>
      </c>
      <c r="CU8" s="8">
        <f t="shared" si="117"/>
        <v>0</v>
      </c>
      <c r="CV8" s="8">
        <f t="shared" si="117"/>
        <v>0</v>
      </c>
      <c r="CW8" s="30"/>
      <c r="CY8" s="8">
        <f t="shared" ref="CY8:DK8" si="118">SUM(CY4:CY7)</f>
        <v>0</v>
      </c>
      <c r="CZ8" s="8">
        <f t="shared" si="118"/>
        <v>0</v>
      </c>
      <c r="DA8" s="8">
        <f t="shared" si="118"/>
        <v>0</v>
      </c>
      <c r="DB8" s="8">
        <f t="shared" si="118"/>
        <v>0</v>
      </c>
      <c r="DC8" s="8">
        <f t="shared" si="118"/>
        <v>0</v>
      </c>
      <c r="DD8" s="8">
        <f t="shared" si="118"/>
        <v>0</v>
      </c>
      <c r="DE8" s="8">
        <f t="shared" si="118"/>
        <v>0</v>
      </c>
      <c r="DF8" s="8">
        <f t="shared" si="118"/>
        <v>0</v>
      </c>
      <c r="DG8" s="8">
        <f t="shared" si="118"/>
        <v>0</v>
      </c>
      <c r="DH8" s="8">
        <f t="shared" si="118"/>
        <v>0</v>
      </c>
      <c r="DI8" s="8">
        <f t="shared" si="118"/>
        <v>0</v>
      </c>
      <c r="DJ8" s="8">
        <f t="shared" si="118"/>
        <v>0</v>
      </c>
      <c r="DK8" s="8">
        <f t="shared" si="118"/>
        <v>0</v>
      </c>
      <c r="DL8" s="8">
        <f t="shared" si="60"/>
        <v>0</v>
      </c>
      <c r="DO8" s="46"/>
      <c r="DP8" s="8">
        <f t="shared" ref="DP8:EB8" si="119">SUM(DP4:DP7)</f>
        <v>0</v>
      </c>
      <c r="DQ8" s="8">
        <f t="shared" si="119"/>
        <v>0</v>
      </c>
      <c r="DR8" s="8">
        <f t="shared" si="119"/>
        <v>0</v>
      </c>
      <c r="DS8" s="8">
        <f t="shared" si="119"/>
        <v>0</v>
      </c>
      <c r="DT8" s="8">
        <f t="shared" si="119"/>
        <v>0</v>
      </c>
      <c r="DU8" s="8">
        <f t="shared" si="119"/>
        <v>0</v>
      </c>
      <c r="DV8" s="8">
        <f t="shared" si="119"/>
        <v>0</v>
      </c>
      <c r="DW8" s="8">
        <f t="shared" si="119"/>
        <v>0</v>
      </c>
      <c r="DX8" s="8">
        <f t="shared" si="119"/>
        <v>0</v>
      </c>
      <c r="DY8" s="8">
        <f t="shared" si="119"/>
        <v>0</v>
      </c>
      <c r="DZ8" s="8">
        <f t="shared" si="119"/>
        <v>0</v>
      </c>
      <c r="EA8" s="8">
        <f t="shared" si="119"/>
        <v>0</v>
      </c>
      <c r="EB8" s="8">
        <f t="shared" si="119"/>
        <v>0</v>
      </c>
      <c r="EC8" s="8">
        <f t="shared" si="64"/>
        <v>0</v>
      </c>
      <c r="EE8" s="46">
        <f t="shared" si="65"/>
        <v>0</v>
      </c>
      <c r="EF8" s="8">
        <f t="shared" ref="EF8:ER8" si="120">SUM(EF4:EF7)</f>
        <v>0</v>
      </c>
      <c r="EG8" s="8">
        <f t="shared" si="120"/>
        <v>0</v>
      </c>
      <c r="EH8" s="8">
        <f t="shared" si="120"/>
        <v>0</v>
      </c>
      <c r="EI8" s="8">
        <f t="shared" si="120"/>
        <v>0</v>
      </c>
      <c r="EJ8" s="8">
        <f t="shared" si="120"/>
        <v>0</v>
      </c>
      <c r="EK8" s="8">
        <f t="shared" si="120"/>
        <v>0</v>
      </c>
      <c r="EL8" s="8">
        <f t="shared" si="120"/>
        <v>0</v>
      </c>
      <c r="EM8" s="8">
        <f t="shared" si="120"/>
        <v>0</v>
      </c>
      <c r="EN8" s="8">
        <f t="shared" si="120"/>
        <v>0</v>
      </c>
      <c r="EO8" s="8">
        <f t="shared" si="120"/>
        <v>0</v>
      </c>
      <c r="EP8" s="8">
        <f t="shared" si="120"/>
        <v>0</v>
      </c>
      <c r="EQ8" s="8">
        <f t="shared" si="120"/>
        <v>0</v>
      </c>
      <c r="ER8" s="8">
        <f t="shared" si="120"/>
        <v>0</v>
      </c>
      <c r="ES8" s="8">
        <f t="shared" si="66"/>
        <v>0</v>
      </c>
      <c r="EU8" s="46">
        <f t="shared" si="67"/>
        <v>0</v>
      </c>
      <c r="EV8" s="8">
        <f t="shared" ref="EV8:FH8" si="121">SUM(EV4:EV7)</f>
        <v>0</v>
      </c>
      <c r="EW8" s="8">
        <f t="shared" si="121"/>
        <v>0</v>
      </c>
      <c r="EX8" s="8">
        <f t="shared" si="121"/>
        <v>0</v>
      </c>
      <c r="EY8" s="8">
        <f t="shared" si="121"/>
        <v>0</v>
      </c>
      <c r="EZ8" s="8">
        <f t="shared" si="121"/>
        <v>0</v>
      </c>
      <c r="FA8" s="8">
        <f t="shared" si="121"/>
        <v>0</v>
      </c>
      <c r="FB8" s="8">
        <f t="shared" si="121"/>
        <v>0</v>
      </c>
      <c r="FC8" s="8">
        <f t="shared" si="121"/>
        <v>0</v>
      </c>
      <c r="FD8" s="8">
        <f t="shared" si="121"/>
        <v>0</v>
      </c>
      <c r="FE8" s="8">
        <f t="shared" si="121"/>
        <v>0</v>
      </c>
      <c r="FF8" s="8">
        <f t="shared" si="121"/>
        <v>0</v>
      </c>
      <c r="FG8" s="8">
        <f t="shared" si="121"/>
        <v>0</v>
      </c>
      <c r="FH8" s="8">
        <f t="shared" si="121"/>
        <v>0</v>
      </c>
      <c r="FI8" s="8">
        <f t="shared" si="68"/>
        <v>0</v>
      </c>
      <c r="FK8" s="46">
        <f t="shared" si="69"/>
        <v>0</v>
      </c>
      <c r="FL8" s="8">
        <f t="shared" ref="FL8:FX8" si="122">SUM(FL4:FL7)</f>
        <v>0</v>
      </c>
      <c r="FM8" s="8">
        <f t="shared" si="122"/>
        <v>0</v>
      </c>
      <c r="FN8" s="8">
        <f t="shared" si="122"/>
        <v>0</v>
      </c>
      <c r="FO8" s="8">
        <f t="shared" si="122"/>
        <v>0</v>
      </c>
      <c r="FP8" s="8">
        <f t="shared" si="122"/>
        <v>0</v>
      </c>
      <c r="FQ8" s="8">
        <f t="shared" si="122"/>
        <v>0</v>
      </c>
      <c r="FR8" s="8">
        <f t="shared" si="122"/>
        <v>0</v>
      </c>
      <c r="FS8" s="8">
        <f t="shared" si="122"/>
        <v>0</v>
      </c>
      <c r="FT8" s="8">
        <f t="shared" si="122"/>
        <v>0</v>
      </c>
      <c r="FU8" s="8">
        <f t="shared" si="122"/>
        <v>0</v>
      </c>
      <c r="FV8" s="8">
        <f t="shared" si="122"/>
        <v>0</v>
      </c>
      <c r="FW8" s="8">
        <f t="shared" si="122"/>
        <v>0</v>
      </c>
      <c r="FX8" s="8">
        <f t="shared" si="122"/>
        <v>0</v>
      </c>
      <c r="FY8" s="8">
        <f t="shared" si="70"/>
        <v>0</v>
      </c>
      <c r="GB8" s="46">
        <f t="shared" si="52"/>
        <v>0</v>
      </c>
      <c r="GC8" s="8">
        <f t="shared" ref="GC8:GO8" si="123">SUM(GC4:GC7)</f>
        <v>0</v>
      </c>
      <c r="GD8" s="8">
        <f t="shared" si="123"/>
        <v>0</v>
      </c>
      <c r="GE8" s="8">
        <f t="shared" si="123"/>
        <v>0</v>
      </c>
      <c r="GF8" s="8">
        <f t="shared" si="123"/>
        <v>0</v>
      </c>
      <c r="GG8" s="8">
        <f t="shared" si="123"/>
        <v>0</v>
      </c>
      <c r="GH8" s="8">
        <f t="shared" si="123"/>
        <v>0</v>
      </c>
      <c r="GI8" s="8">
        <f t="shared" si="123"/>
        <v>0</v>
      </c>
      <c r="GJ8" s="8">
        <f t="shared" si="123"/>
        <v>0</v>
      </c>
      <c r="GK8" s="8">
        <f t="shared" si="123"/>
        <v>0</v>
      </c>
      <c r="GL8" s="8">
        <f t="shared" si="123"/>
        <v>0</v>
      </c>
      <c r="GM8" s="8">
        <f t="shared" si="123"/>
        <v>0</v>
      </c>
      <c r="GN8" s="8">
        <f t="shared" si="123"/>
        <v>0</v>
      </c>
      <c r="GO8" s="8">
        <f t="shared" si="123"/>
        <v>0</v>
      </c>
      <c r="GP8" s="8">
        <f t="shared" si="71"/>
        <v>0</v>
      </c>
      <c r="GS8" s="504">
        <f t="shared" ref="GS8:HE8" si="124">SUM(GS4:GS7)</f>
        <v>0</v>
      </c>
      <c r="GT8" s="504">
        <f t="shared" si="124"/>
        <v>0</v>
      </c>
      <c r="GU8" s="504">
        <f t="shared" si="124"/>
        <v>0</v>
      </c>
      <c r="GV8" s="504">
        <f t="shared" si="124"/>
        <v>0</v>
      </c>
      <c r="GW8" s="504">
        <f t="shared" si="124"/>
        <v>0</v>
      </c>
      <c r="GX8" s="504">
        <f t="shared" si="124"/>
        <v>0</v>
      </c>
      <c r="GY8" s="504">
        <f t="shared" si="124"/>
        <v>0</v>
      </c>
      <c r="GZ8" s="504">
        <f t="shared" si="124"/>
        <v>0</v>
      </c>
      <c r="HA8" s="504">
        <f t="shared" si="124"/>
        <v>0</v>
      </c>
      <c r="HB8" s="504">
        <f t="shared" si="124"/>
        <v>0</v>
      </c>
      <c r="HC8" s="504">
        <f t="shared" si="124"/>
        <v>0</v>
      </c>
      <c r="HD8" s="504">
        <f t="shared" si="124"/>
        <v>0</v>
      </c>
      <c r="HE8" s="504">
        <f t="shared" si="124"/>
        <v>0</v>
      </c>
    </row>
    <row r="9" spans="1:213" ht="21" x14ac:dyDescent="0.35">
      <c r="B9" s="28"/>
      <c r="D9" s="32"/>
      <c r="E9" s="34"/>
      <c r="H9" s="24"/>
      <c r="I9" s="24"/>
      <c r="K9" s="29" t="s">
        <v>85</v>
      </c>
      <c r="AJ9" s="88"/>
      <c r="DO9" s="46"/>
      <c r="EE9" s="46">
        <f t="shared" si="65"/>
        <v>0</v>
      </c>
      <c r="EU9" s="46">
        <f t="shared" si="67"/>
        <v>0</v>
      </c>
      <c r="FK9" s="46">
        <f t="shared" si="69"/>
        <v>0</v>
      </c>
      <c r="GB9" s="46">
        <f t="shared" si="52"/>
        <v>0</v>
      </c>
      <c r="GS9" s="506"/>
      <c r="GT9" s="506"/>
      <c r="GU9" s="506"/>
      <c r="GV9" s="506"/>
      <c r="GW9" s="506"/>
      <c r="GX9" s="506"/>
      <c r="GY9" s="506"/>
      <c r="GZ9" s="506"/>
      <c r="HA9" s="506"/>
      <c r="HB9" s="506"/>
      <c r="HC9" s="506"/>
      <c r="HD9" s="506"/>
      <c r="HE9" s="506"/>
    </row>
    <row r="10" spans="1:213" ht="15" x14ac:dyDescent="0.25">
      <c r="B10" s="242" t="s">
        <v>86</v>
      </c>
      <c r="C10" s="244" t="s">
        <v>67</v>
      </c>
      <c r="D10" s="244" t="s">
        <v>68</v>
      </c>
      <c r="E10" s="244" t="s">
        <v>69</v>
      </c>
      <c r="F10" s="244" t="s">
        <v>70</v>
      </c>
      <c r="G10" s="244" t="s">
        <v>71</v>
      </c>
      <c r="H10" s="242" t="s">
        <v>72</v>
      </c>
      <c r="I10" s="242" t="s">
        <v>73</v>
      </c>
      <c r="J10" s="242" t="s">
        <v>74</v>
      </c>
      <c r="K10" s="243">
        <f t="shared" ref="K10:W10" si="125">K3</f>
        <v>1</v>
      </c>
      <c r="L10" s="243">
        <f t="shared" si="125"/>
        <v>2</v>
      </c>
      <c r="M10" s="243">
        <f t="shared" si="125"/>
        <v>3</v>
      </c>
      <c r="N10" s="243">
        <f t="shared" si="125"/>
        <v>4</v>
      </c>
      <c r="O10" s="243">
        <f t="shared" si="125"/>
        <v>5</v>
      </c>
      <c r="P10" s="243">
        <f t="shared" si="125"/>
        <v>6</v>
      </c>
      <c r="Q10" s="243">
        <f t="shared" si="125"/>
        <v>7</v>
      </c>
      <c r="R10" s="243">
        <f t="shared" si="125"/>
        <v>8</v>
      </c>
      <c r="S10" s="243">
        <f t="shared" si="125"/>
        <v>9</v>
      </c>
      <c r="T10" s="243">
        <f t="shared" si="125"/>
        <v>10</v>
      </c>
      <c r="U10" s="243">
        <f t="shared" si="125"/>
        <v>11</v>
      </c>
      <c r="V10" s="243">
        <f t="shared" si="125"/>
        <v>12</v>
      </c>
      <c r="W10" s="243">
        <f t="shared" si="125"/>
        <v>13</v>
      </c>
      <c r="AG10" s="31" t="s">
        <v>75</v>
      </c>
      <c r="AH10" s="31" t="s">
        <v>76</v>
      </c>
      <c r="AI10" s="31" t="s">
        <v>77</v>
      </c>
      <c r="AJ10" s="89" t="s">
        <v>78</v>
      </c>
      <c r="AK10" s="31" t="s">
        <v>79</v>
      </c>
      <c r="AL10" s="31" t="s">
        <v>80</v>
      </c>
      <c r="AM10" s="31" t="s">
        <v>81</v>
      </c>
      <c r="AN10" s="31" t="s">
        <v>82</v>
      </c>
      <c r="AO10" s="31" t="s">
        <v>83</v>
      </c>
      <c r="AR10" s="8">
        <f t="shared" ref="AR10:BD10" si="126">K10</f>
        <v>1</v>
      </c>
      <c r="AS10" s="8">
        <f t="shared" si="126"/>
        <v>2</v>
      </c>
      <c r="AT10" s="8">
        <f t="shared" si="126"/>
        <v>3</v>
      </c>
      <c r="AU10" s="8">
        <f t="shared" si="126"/>
        <v>4</v>
      </c>
      <c r="AV10" s="8">
        <f t="shared" si="126"/>
        <v>5</v>
      </c>
      <c r="AW10" s="8">
        <f t="shared" si="126"/>
        <v>6</v>
      </c>
      <c r="AX10" s="8">
        <f t="shared" si="126"/>
        <v>7</v>
      </c>
      <c r="AY10" s="8">
        <f t="shared" si="126"/>
        <v>8</v>
      </c>
      <c r="AZ10" s="8">
        <f t="shared" si="126"/>
        <v>9</v>
      </c>
      <c r="BA10" s="8">
        <f t="shared" si="126"/>
        <v>10</v>
      </c>
      <c r="BB10" s="8">
        <f t="shared" si="126"/>
        <v>11</v>
      </c>
      <c r="BC10" s="8">
        <f t="shared" si="126"/>
        <v>12</v>
      </c>
      <c r="BD10" s="8">
        <f t="shared" si="126"/>
        <v>13</v>
      </c>
      <c r="BF10" s="6">
        <f t="shared" ref="BF10:BO10" si="127">AR10</f>
        <v>1</v>
      </c>
      <c r="BG10" s="6">
        <f t="shared" si="127"/>
        <v>2</v>
      </c>
      <c r="BH10" s="6">
        <f t="shared" si="127"/>
        <v>3</v>
      </c>
      <c r="BI10" s="6">
        <f t="shared" si="127"/>
        <v>4</v>
      </c>
      <c r="BJ10" s="6">
        <f t="shared" si="127"/>
        <v>5</v>
      </c>
      <c r="BK10" s="6">
        <f t="shared" si="127"/>
        <v>6</v>
      </c>
      <c r="BL10" s="6">
        <f t="shared" si="127"/>
        <v>7</v>
      </c>
      <c r="BM10" s="6">
        <f t="shared" si="127"/>
        <v>8</v>
      </c>
      <c r="BN10" s="6">
        <f t="shared" si="127"/>
        <v>9</v>
      </c>
      <c r="BO10" s="6">
        <f t="shared" si="127"/>
        <v>10</v>
      </c>
      <c r="BP10" s="6">
        <f t="shared" ref="BP10:BR10" si="128">BB10</f>
        <v>11</v>
      </c>
      <c r="BQ10" s="6">
        <f t="shared" si="128"/>
        <v>12</v>
      </c>
      <c r="BR10" s="6">
        <f t="shared" si="128"/>
        <v>13</v>
      </c>
      <c r="BU10" s="8">
        <f t="shared" ref="BU10:CC10" si="129">BF10</f>
        <v>1</v>
      </c>
      <c r="BV10" s="8">
        <f t="shared" si="129"/>
        <v>2</v>
      </c>
      <c r="BW10" s="8">
        <f t="shared" si="129"/>
        <v>3</v>
      </c>
      <c r="BX10" s="8">
        <f t="shared" si="129"/>
        <v>4</v>
      </c>
      <c r="BY10" s="8">
        <f t="shared" si="129"/>
        <v>5</v>
      </c>
      <c r="BZ10" s="8">
        <f t="shared" si="129"/>
        <v>6</v>
      </c>
      <c r="CA10" s="8">
        <f t="shared" si="129"/>
        <v>7</v>
      </c>
      <c r="CB10" s="8">
        <f t="shared" si="129"/>
        <v>8</v>
      </c>
      <c r="CC10" s="8">
        <f t="shared" si="129"/>
        <v>9</v>
      </c>
      <c r="CD10" s="8">
        <f t="shared" ref="CD10" si="130">BO10</f>
        <v>10</v>
      </c>
      <c r="CE10" s="8">
        <f t="shared" ref="CE10" si="131">BP10</f>
        <v>11</v>
      </c>
      <c r="CF10" s="8">
        <f t="shared" ref="CF10" si="132">BQ10</f>
        <v>12</v>
      </c>
      <c r="CG10" s="8">
        <f t="shared" ref="CG10" si="133">BR10</f>
        <v>13</v>
      </c>
      <c r="CJ10" s="8">
        <f t="shared" ref="CJ10:CS10" si="134">CY10</f>
        <v>1</v>
      </c>
      <c r="CK10" s="8">
        <f t="shared" si="134"/>
        <v>2</v>
      </c>
      <c r="CL10" s="8">
        <f t="shared" si="134"/>
        <v>3</v>
      </c>
      <c r="CM10" s="8">
        <f t="shared" si="134"/>
        <v>4</v>
      </c>
      <c r="CN10" s="8">
        <f t="shared" si="134"/>
        <v>5</v>
      </c>
      <c r="CO10" s="8">
        <f t="shared" si="134"/>
        <v>6</v>
      </c>
      <c r="CP10" s="8">
        <f t="shared" si="134"/>
        <v>7</v>
      </c>
      <c r="CQ10" s="8">
        <f t="shared" si="134"/>
        <v>8</v>
      </c>
      <c r="CR10" s="8">
        <f t="shared" si="134"/>
        <v>9</v>
      </c>
      <c r="CS10" s="8">
        <f t="shared" si="134"/>
        <v>10</v>
      </c>
      <c r="CT10" s="8">
        <f t="shared" ref="CT10" si="135">DI10</f>
        <v>11</v>
      </c>
      <c r="CU10" s="8">
        <f t="shared" ref="CU10" si="136">DJ10</f>
        <v>12</v>
      </c>
      <c r="CV10" s="8">
        <f t="shared" ref="CV10" si="137">DK10</f>
        <v>13</v>
      </c>
      <c r="CY10" s="8">
        <f t="shared" ref="CY10:DH10" si="138">BU10</f>
        <v>1</v>
      </c>
      <c r="CZ10" s="8">
        <f t="shared" si="138"/>
        <v>2</v>
      </c>
      <c r="DA10" s="8">
        <f t="shared" si="138"/>
        <v>3</v>
      </c>
      <c r="DB10" s="8">
        <f t="shared" si="138"/>
        <v>4</v>
      </c>
      <c r="DC10" s="8">
        <f t="shared" si="138"/>
        <v>5</v>
      </c>
      <c r="DD10" s="8">
        <f t="shared" si="138"/>
        <v>6</v>
      </c>
      <c r="DE10" s="8">
        <f t="shared" si="138"/>
        <v>7</v>
      </c>
      <c r="DF10" s="8">
        <f t="shared" si="138"/>
        <v>8</v>
      </c>
      <c r="DG10" s="8">
        <f t="shared" si="138"/>
        <v>9</v>
      </c>
      <c r="DH10" s="8">
        <f t="shared" si="138"/>
        <v>10</v>
      </c>
      <c r="DI10" s="8">
        <f t="shared" ref="DI10:DK10" si="139">CE10</f>
        <v>11</v>
      </c>
      <c r="DJ10" s="8">
        <f t="shared" si="139"/>
        <v>12</v>
      </c>
      <c r="DK10" s="8">
        <f t="shared" si="139"/>
        <v>13</v>
      </c>
      <c r="DL10" s="8" t="s">
        <v>70</v>
      </c>
      <c r="DO10" s="46"/>
      <c r="DP10" s="8">
        <f t="shared" ref="DP10:DY10" si="140">BU10</f>
        <v>1</v>
      </c>
      <c r="DQ10" s="8">
        <f t="shared" si="140"/>
        <v>2</v>
      </c>
      <c r="DR10" s="8">
        <f t="shared" si="140"/>
        <v>3</v>
      </c>
      <c r="DS10" s="8">
        <f t="shared" si="140"/>
        <v>4</v>
      </c>
      <c r="DT10" s="8">
        <f t="shared" si="140"/>
        <v>5</v>
      </c>
      <c r="DU10" s="8">
        <f t="shared" si="140"/>
        <v>6</v>
      </c>
      <c r="DV10" s="8">
        <f t="shared" si="140"/>
        <v>7</v>
      </c>
      <c r="DW10" s="8">
        <f t="shared" si="140"/>
        <v>8</v>
      </c>
      <c r="DX10" s="8">
        <f t="shared" si="140"/>
        <v>9</v>
      </c>
      <c r="DY10" s="8">
        <f t="shared" si="140"/>
        <v>10</v>
      </c>
      <c r="DZ10" s="8">
        <f t="shared" ref="DZ10" si="141">CE10</f>
        <v>11</v>
      </c>
      <c r="EA10" s="8">
        <f t="shared" ref="EA10" si="142">CF10</f>
        <v>12</v>
      </c>
      <c r="EB10" s="8">
        <f t="shared" ref="EB10" si="143">CG10</f>
        <v>13</v>
      </c>
      <c r="EC10" s="8" t="str">
        <f>EC3</f>
        <v>Totalt</v>
      </c>
      <c r="EE10" s="46">
        <f t="shared" si="65"/>
        <v>0</v>
      </c>
      <c r="EF10" s="8">
        <f t="shared" ref="EF10:ES10" si="144">EF3</f>
        <v>1</v>
      </c>
      <c r="EG10" s="8">
        <f t="shared" si="144"/>
        <v>2</v>
      </c>
      <c r="EH10" s="8">
        <f t="shared" si="144"/>
        <v>3</v>
      </c>
      <c r="EI10" s="8">
        <f t="shared" si="144"/>
        <v>4</v>
      </c>
      <c r="EJ10" s="8">
        <f t="shared" si="144"/>
        <v>5</v>
      </c>
      <c r="EK10" s="8">
        <f t="shared" si="144"/>
        <v>6</v>
      </c>
      <c r="EL10" s="8">
        <f t="shared" si="144"/>
        <v>7</v>
      </c>
      <c r="EM10" s="8">
        <f t="shared" si="144"/>
        <v>8</v>
      </c>
      <c r="EN10" s="8">
        <f t="shared" si="144"/>
        <v>9</v>
      </c>
      <c r="EO10" s="8">
        <f t="shared" si="144"/>
        <v>10</v>
      </c>
      <c r="EP10" s="8">
        <f t="shared" si="144"/>
        <v>11</v>
      </c>
      <c r="EQ10" s="8">
        <f t="shared" si="144"/>
        <v>12</v>
      </c>
      <c r="ER10" s="8">
        <f t="shared" si="144"/>
        <v>13</v>
      </c>
      <c r="ES10" s="8" t="str">
        <f t="shared" si="144"/>
        <v>Totalt</v>
      </c>
      <c r="EU10" s="46">
        <f t="shared" si="67"/>
        <v>0</v>
      </c>
      <c r="EV10" s="8">
        <f t="shared" ref="EV10:FI10" si="145">EV3</f>
        <v>1</v>
      </c>
      <c r="EW10" s="8">
        <f t="shared" si="145"/>
        <v>2</v>
      </c>
      <c r="EX10" s="8">
        <f t="shared" si="145"/>
        <v>3</v>
      </c>
      <c r="EY10" s="8">
        <f t="shared" si="145"/>
        <v>4</v>
      </c>
      <c r="EZ10" s="8">
        <f t="shared" si="145"/>
        <v>5</v>
      </c>
      <c r="FA10" s="8">
        <f t="shared" si="145"/>
        <v>6</v>
      </c>
      <c r="FB10" s="8">
        <f t="shared" si="145"/>
        <v>7</v>
      </c>
      <c r="FC10" s="8">
        <f t="shared" si="145"/>
        <v>8</v>
      </c>
      <c r="FD10" s="8">
        <f t="shared" si="145"/>
        <v>9</v>
      </c>
      <c r="FE10" s="8">
        <f t="shared" si="145"/>
        <v>10</v>
      </c>
      <c r="FF10" s="8">
        <f t="shared" si="145"/>
        <v>11</v>
      </c>
      <c r="FG10" s="8">
        <f t="shared" si="145"/>
        <v>12</v>
      </c>
      <c r="FH10" s="8">
        <f t="shared" si="145"/>
        <v>13</v>
      </c>
      <c r="FI10" s="8" t="str">
        <f t="shared" si="145"/>
        <v>Totalt</v>
      </c>
      <c r="FK10" s="46">
        <f t="shared" si="69"/>
        <v>0</v>
      </c>
      <c r="FL10" s="8">
        <f t="shared" ref="FL10:FY10" si="146">FL3</f>
        <v>1</v>
      </c>
      <c r="FM10" s="8">
        <f t="shared" si="146"/>
        <v>2</v>
      </c>
      <c r="FN10" s="8">
        <f t="shared" si="146"/>
        <v>3</v>
      </c>
      <c r="FO10" s="8">
        <f t="shared" si="146"/>
        <v>4</v>
      </c>
      <c r="FP10" s="8">
        <f t="shared" si="146"/>
        <v>5</v>
      </c>
      <c r="FQ10" s="8">
        <f t="shared" si="146"/>
        <v>6</v>
      </c>
      <c r="FR10" s="8">
        <f t="shared" si="146"/>
        <v>7</v>
      </c>
      <c r="FS10" s="8">
        <f t="shared" si="146"/>
        <v>8</v>
      </c>
      <c r="FT10" s="8">
        <f t="shared" si="146"/>
        <v>9</v>
      </c>
      <c r="FU10" s="8">
        <f t="shared" si="146"/>
        <v>10</v>
      </c>
      <c r="FV10" s="8">
        <f t="shared" si="146"/>
        <v>11</v>
      </c>
      <c r="FW10" s="8">
        <f t="shared" si="146"/>
        <v>12</v>
      </c>
      <c r="FX10" s="8">
        <f t="shared" si="146"/>
        <v>13</v>
      </c>
      <c r="FY10" s="8" t="str">
        <f t="shared" si="146"/>
        <v>Totalt</v>
      </c>
      <c r="GB10" s="46">
        <f t="shared" si="52"/>
        <v>0</v>
      </c>
      <c r="GC10" s="8">
        <f t="shared" ref="GC10:GP10" si="147">GC3</f>
        <v>1</v>
      </c>
      <c r="GD10" s="8">
        <f t="shared" si="147"/>
        <v>2</v>
      </c>
      <c r="GE10" s="8">
        <f t="shared" si="147"/>
        <v>3</v>
      </c>
      <c r="GF10" s="8">
        <f t="shared" si="147"/>
        <v>4</v>
      </c>
      <c r="GG10" s="8">
        <f t="shared" si="147"/>
        <v>5</v>
      </c>
      <c r="GH10" s="8">
        <f t="shared" si="147"/>
        <v>6</v>
      </c>
      <c r="GI10" s="8">
        <f t="shared" si="147"/>
        <v>7</v>
      </c>
      <c r="GJ10" s="8">
        <f t="shared" si="147"/>
        <v>8</v>
      </c>
      <c r="GK10" s="8">
        <f t="shared" si="147"/>
        <v>9</v>
      </c>
      <c r="GL10" s="8">
        <f t="shared" si="147"/>
        <v>10</v>
      </c>
      <c r="GM10" s="8">
        <f t="shared" si="147"/>
        <v>11</v>
      </c>
      <c r="GN10" s="8">
        <f t="shared" si="147"/>
        <v>12</v>
      </c>
      <c r="GO10" s="8">
        <f t="shared" si="147"/>
        <v>13</v>
      </c>
      <c r="GP10" s="8" t="str">
        <f t="shared" si="147"/>
        <v>Totalt</v>
      </c>
      <c r="GS10" s="505">
        <f t="shared" ref="GS10:HB10" si="148">AR10</f>
        <v>1</v>
      </c>
      <c r="GT10" s="505">
        <f t="shared" si="148"/>
        <v>2</v>
      </c>
      <c r="GU10" s="505">
        <f t="shared" si="148"/>
        <v>3</v>
      </c>
      <c r="GV10" s="505">
        <f t="shared" si="148"/>
        <v>4</v>
      </c>
      <c r="GW10" s="505">
        <f t="shared" si="148"/>
        <v>5</v>
      </c>
      <c r="GX10" s="505">
        <f t="shared" si="148"/>
        <v>6</v>
      </c>
      <c r="GY10" s="505">
        <f t="shared" si="148"/>
        <v>7</v>
      </c>
      <c r="GZ10" s="505">
        <f t="shared" si="148"/>
        <v>8</v>
      </c>
      <c r="HA10" s="505">
        <f t="shared" si="148"/>
        <v>9</v>
      </c>
      <c r="HB10" s="505">
        <f t="shared" si="148"/>
        <v>10</v>
      </c>
      <c r="HC10" s="505">
        <f t="shared" ref="HC10" si="149">BB10</f>
        <v>11</v>
      </c>
      <c r="HD10" s="505">
        <f t="shared" ref="HD10" si="150">BC10</f>
        <v>12</v>
      </c>
      <c r="HE10" s="505">
        <f t="shared" ref="HE10" si="151">BD10</f>
        <v>13</v>
      </c>
    </row>
    <row r="11" spans="1:213" ht="15" x14ac:dyDescent="0.25">
      <c r="B11" s="203" t="s">
        <v>87</v>
      </c>
      <c r="C11" s="388">
        <f>IF(Registrering!$B$28="Fast beløp",0,IF(Registrering!$B$28="Sats for ekst. fin. overhead",0,DL11))</f>
        <v>-188634.74456076921</v>
      </c>
      <c r="D11" s="388">
        <f>SUM(AR11:BD11)</f>
        <v>150907.79564861537</v>
      </c>
      <c r="E11" s="388">
        <f>IFERROR(SUM(BF11:BR11),0)</f>
        <v>35811</v>
      </c>
      <c r="F11" s="388">
        <f t="shared" ref="F11:F12" si="152">SUM(D11:E11)</f>
        <v>186718.79564861537</v>
      </c>
      <c r="G11" s="57">
        <f>SUM(K11:W11)</f>
        <v>0.2</v>
      </c>
      <c r="H11" s="585" t="s">
        <v>62</v>
      </c>
      <c r="I11" s="586">
        <v>580000</v>
      </c>
      <c r="J11" s="585" t="s">
        <v>88</v>
      </c>
      <c r="K11" s="587"/>
      <c r="L11" s="587">
        <v>0.2</v>
      </c>
      <c r="M11" s="587"/>
      <c r="N11" s="587"/>
      <c r="O11" s="587"/>
      <c r="P11" s="587"/>
      <c r="Q11" s="587"/>
      <c r="R11" s="587"/>
      <c r="S11" s="587"/>
      <c r="T11" s="587"/>
      <c r="U11" s="587"/>
      <c r="V11" s="587"/>
      <c r="W11" s="587"/>
      <c r="AG11" s="6">
        <f>I11</f>
        <v>580000</v>
      </c>
      <c r="AH11" s="6">
        <f>AG11*Tabeller!$I$35</f>
        <v>580000</v>
      </c>
      <c r="AI11" s="6">
        <f>IF(AG11&gt;0,(AH11-400)/52*47,0)</f>
        <v>523869.23076923075</v>
      </c>
      <c r="AJ11" s="87">
        <f>AI11*Tabeller!$H$26</f>
        <v>62864.307692307688</v>
      </c>
      <c r="AK11" s="6">
        <f>SUM(AI11:AJ11,AL11)*Tabeller!$H$28</f>
        <v>90089.628923076918</v>
      </c>
      <c r="AL11" s="6">
        <f>AH11*Tabeller!$H$27</f>
        <v>52200</v>
      </c>
      <c r="AM11" s="6">
        <f t="shared" ref="AM11" si="153">SUM(AI11:AL11)</f>
        <v>729023.1673846154</v>
      </c>
      <c r="AN11" s="6">
        <f>AM11+(IF(B11="Teknisk adm bistand",Registrering!$E$51,Registrering!$B$51))</f>
        <v>729023.1673846154</v>
      </c>
      <c r="AO11" s="6">
        <f>AN11/Tabeller!$H$5</f>
        <v>447.80292836892841</v>
      </c>
      <c r="AR11" s="6">
        <f>((K11*Budsjett!$AM11))</f>
        <v>0</v>
      </c>
      <c r="AS11" s="6">
        <f>((L11*Budsjett!$AM11)*(Tabeller!J$35))</f>
        <v>150907.79564861537</v>
      </c>
      <c r="AT11" s="6">
        <f>((M11*Budsjett!$AM11)*(Tabeller!K$35))</f>
        <v>0</v>
      </c>
      <c r="AU11" s="6">
        <f>((N11*Budsjett!$AM11)*(Tabeller!L$35))</f>
        <v>0</v>
      </c>
      <c r="AV11" s="6">
        <f>((O11*Budsjett!$AM11)*(Tabeller!M$35))</f>
        <v>0</v>
      </c>
      <c r="AW11" s="6">
        <f>((P11*Budsjett!$AM11)*(Tabeller!N$35))</f>
        <v>0</v>
      </c>
      <c r="AX11" s="6">
        <f>((Q11*Budsjett!$AM11)*(Tabeller!O$35))</f>
        <v>0</v>
      </c>
      <c r="AY11" s="6">
        <f>((R11*Budsjett!$AM11)*(Tabeller!P$35))</f>
        <v>0</v>
      </c>
      <c r="AZ11" s="6">
        <f>((S11*Budsjett!$AM11)*(Tabeller!Q$35))</f>
        <v>0</v>
      </c>
      <c r="BA11" s="6">
        <f>((T11*Budsjett!$AM11)*(Tabeller!R$35))</f>
        <v>0</v>
      </c>
      <c r="BB11" s="6">
        <f>((U11*Budsjett!$AM11)*(Tabeller!S$35))</f>
        <v>0</v>
      </c>
      <c r="BC11" s="6">
        <f>((V11*Budsjett!$AM11)*(Tabeller!T$35))</f>
        <v>0</v>
      </c>
      <c r="BD11" s="6">
        <f>((W11*Budsjett!$AM11)*(Tabeller!U$35))</f>
        <v>0</v>
      </c>
      <c r="BF11" s="6">
        <f t="shared" ref="BF11:BR13" si="154">IFERROR(IF($E$83&gt;$E$82,BU11,GS11),0)</f>
        <v>0</v>
      </c>
      <c r="BG11" s="6">
        <f t="shared" si="154"/>
        <v>35811</v>
      </c>
      <c r="BH11" s="6">
        <f t="shared" si="154"/>
        <v>0</v>
      </c>
      <c r="BI11" s="6">
        <f t="shared" si="154"/>
        <v>0</v>
      </c>
      <c r="BJ11" s="6">
        <f t="shared" si="154"/>
        <v>0</v>
      </c>
      <c r="BK11" s="6">
        <f t="shared" si="154"/>
        <v>0</v>
      </c>
      <c r="BL11" s="6">
        <f t="shared" si="154"/>
        <v>0</v>
      </c>
      <c r="BM11" s="6">
        <f t="shared" si="154"/>
        <v>0</v>
      </c>
      <c r="BN11" s="6">
        <f t="shared" si="154"/>
        <v>0</v>
      </c>
      <c r="BO11" s="6">
        <f t="shared" si="154"/>
        <v>0</v>
      </c>
      <c r="BP11" s="6">
        <f t="shared" si="154"/>
        <v>0</v>
      </c>
      <c r="BQ11" s="6">
        <f t="shared" si="154"/>
        <v>0</v>
      </c>
      <c r="BR11" s="6">
        <f t="shared" si="154"/>
        <v>0</v>
      </c>
      <c r="BU11" s="6">
        <f>IFERROR(IF($F$93=$M$93,AR11*$E$84,AR11*Budsjett!$E$85),0)</f>
        <v>0</v>
      </c>
      <c r="BV11" s="6">
        <f>IFERROR(IF($F$93=$M$93,AS11*$E$84,AS11*Budsjett!$E$85),0)</f>
        <v>-528070.89405070769</v>
      </c>
      <c r="BW11" s="6">
        <f>IFERROR(IF($F$93=$M$93,AT11*$E$84,AT11*Budsjett!$E$85),0)</f>
        <v>0</v>
      </c>
      <c r="BX11" s="6">
        <f>IFERROR(IF($F$93=$M$93,AU11*$E$84,AU11*Budsjett!$E$85),0)</f>
        <v>0</v>
      </c>
      <c r="BY11" s="6">
        <f>IFERROR(IF($F$93=$M$93,AV11*$E$84,AV11*Budsjett!$E$85),0)</f>
        <v>0</v>
      </c>
      <c r="BZ11" s="6">
        <f>IFERROR(IF($F$93=$M$93,AW11*$E$84,AW11*Budsjett!$E$85),0)</f>
        <v>0</v>
      </c>
      <c r="CA11" s="6">
        <f>IFERROR(IF($F$93=$M$93,AX11*$E$84,AX11*Budsjett!$E$85),0)</f>
        <v>0</v>
      </c>
      <c r="CB11" s="6">
        <f>IFERROR(IF($F$93=$M$93,AY11*$E$84,AY11*Budsjett!$E$85),0)</f>
        <v>0</v>
      </c>
      <c r="CC11" s="6">
        <f>IFERROR(IF($F$93=$M$93,AZ11*$E$84,AZ11*Budsjett!$E$85),0)</f>
        <v>0</v>
      </c>
      <c r="CD11" s="6">
        <f>IFERROR(IF($F$93=$M$93,BA11*$E$84,BA11*Budsjett!$E$85),0)</f>
        <v>0</v>
      </c>
      <c r="CE11" s="6">
        <f>IFERROR(IF($F$93=$M$93,BB11*$E$84,BB11*Budsjett!$E$85),0)</f>
        <v>0</v>
      </c>
      <c r="CF11" s="6">
        <f>IFERROR(IF($F$93=$M$93,BC11*$E$84,BC11*Budsjett!$E$85),0)</f>
        <v>0</v>
      </c>
      <c r="CG11" s="6">
        <f>IFERROR(IF($F$93=$M$93,BD11*$E$84,BD11*Budsjett!$E$85),0)</f>
        <v>0</v>
      </c>
      <c r="CJ11" s="6">
        <f t="shared" ref="CJ11:CR12" si="155">BF11-BU11</f>
        <v>0</v>
      </c>
      <c r="CK11" s="6">
        <f t="shared" si="155"/>
        <v>563881.89405070769</v>
      </c>
      <c r="CL11" s="6">
        <f t="shared" si="155"/>
        <v>0</v>
      </c>
      <c r="CM11" s="6">
        <f t="shared" si="155"/>
        <v>0</v>
      </c>
      <c r="CN11" s="6">
        <f t="shared" si="155"/>
        <v>0</v>
      </c>
      <c r="CO11" s="6">
        <f t="shared" si="155"/>
        <v>0</v>
      </c>
      <c r="CP11" s="6">
        <f t="shared" si="155"/>
        <v>0</v>
      </c>
      <c r="CQ11" s="6">
        <f t="shared" si="155"/>
        <v>0</v>
      </c>
      <c r="CR11" s="6">
        <f t="shared" si="155"/>
        <v>0</v>
      </c>
      <c r="CS11" s="6">
        <f t="shared" ref="CS11:CS12" si="156">BO11-CD11</f>
        <v>0</v>
      </c>
      <c r="CT11" s="6">
        <f t="shared" ref="CT11:CT12" si="157">BP11-CE11</f>
        <v>0</v>
      </c>
      <c r="CU11" s="6">
        <f t="shared" ref="CU11:CU12" si="158">BQ11-CF11</f>
        <v>0</v>
      </c>
      <c r="CV11" s="6">
        <f t="shared" ref="CV11:CV12" si="159">BR11-CG11</f>
        <v>0</v>
      </c>
      <c r="CX11" s="46" t="str">
        <f>B11</f>
        <v>Teknisk/adm. bistand/Feltassistent</v>
      </c>
      <c r="CY11" s="6">
        <f>-((IF($CX11="Teknisk/adm. bistand/Feltassistent",IF(Budsjett!AR11*(1+Tabeller!$I$62)&gt;Tabeller!I$55,Tabeller!I$55,Budsjett!AR11*(1+Tabeller!$I$62)),0)+(IF($CX11="Forsker - professor",Tabeller!I$55*K11,0)+IF($CX11="Prosjektleder/adm.leder",Tabeller!I$54*K11,0)+IF($CX11="Forsker - 1.aman.",Tabeller!I$56*K11,0)+IF($CX11="Gjesteforsker",Tabeller!I$58*K11,0)+IF($CX11="Postdoktor / forsker",Tabeller!I$59*K11,0)+IF($CX11="Stipendiat",Tabeller!I$60*K11,0)+IF($CX11="Forsker (rundsum)",Tabeller!I$57*K11,0)+IF($CX11="Vit.ass",Tabeller!I$61*K11,0))/1))</f>
        <v>0</v>
      </c>
      <c r="CZ11" s="6">
        <f>-((IF($CX11="Teknisk/adm. bistand/Feltassistent",IF(Budsjett!AS11*(1+Tabeller!$I$62)&gt;Tabeller!J$55,Tabeller!J$55,Budsjett!AS11*(1+Tabeller!$I$62)),0)+(IF($CX11="Forsker - professor",Tabeller!J$55*L11,0)+IF($CX11="Prosjektleder/adm.leder",Tabeller!J$54*L11,0)+IF($CX11="Forsker - 1.aman.",Tabeller!J$56*L11,0)+IF($CX11="Gjesteforsker",Tabeller!J$58*L11,0)+IF($CX11="Postdoktor / forsker",Tabeller!J$59*L11,0)+IF($CX11="Stipendiat",Tabeller!J$60*L11,0)+IF($CX11="Forsker (rundsum)",Tabeller!J$57*L11,0)+IF($CX11="Vit.ass",Tabeller!J$61*L11,0))/1))</f>
        <v>-188634.74456076921</v>
      </c>
      <c r="DA11" s="6">
        <f>-((IF($CX11="Teknisk/adm. bistand/Feltassistent",IF(Budsjett!AT11*(1+Tabeller!$I$62)&gt;Tabeller!K$55,Tabeller!K$55,Budsjett!AT11*(1+Tabeller!$I$62)),0)+(IF($CX11="Forsker - professor",Tabeller!K$55*M11,0)+IF($CX11="Prosjektleder/adm.leder",Tabeller!K$54*M11,0)+IF($CX11="Forsker - 1.aman.",Tabeller!K$56*M11,0)+IF($CX11="Gjesteforsker",Tabeller!K$58*M11,0)+IF($CX11="Postdoktor / forsker",Tabeller!K$59*M11,0)+IF($CX11="Stipendiat",Tabeller!K$60*M11,0)+IF($CX11="Forsker (rundsum)",Tabeller!K$57*M11,0)+IF($CX11="Vit.ass",Tabeller!K$61*M11,0))/1))</f>
        <v>0</v>
      </c>
      <c r="DB11" s="6">
        <f>-((IF($CX11="Teknisk/adm. bistand/Feltassistent",IF(Budsjett!AU11*(1+Tabeller!$I$62)&gt;Tabeller!L$55,Tabeller!L$55,Budsjett!AU11*(1+Tabeller!$I$62)),0)+(IF($CX11="Forsker - professor",Tabeller!L$55*N11,0)+IF($CX11="Prosjektleder/adm.leder",Tabeller!L$54*N11,0)+IF($CX11="Forsker - 1.aman.",Tabeller!L$56*N11,0)+IF($CX11="Gjesteforsker",Tabeller!L$58*N11,0)+IF($CX11="Postdoktor / forsker",Tabeller!L$59*N11,0)+IF($CX11="Stipendiat",Tabeller!L$60*N11,0)+IF($CX11="Forsker (rundsum)",Tabeller!L$57*N11,0)+IF($CX11="Vit.ass",Tabeller!L$61*N11,0))/1))</f>
        <v>0</v>
      </c>
      <c r="DC11" s="6">
        <f>-((IF($CX11="Teknisk/adm. bistand/Feltassistent",IF(Budsjett!AV11*(1+Tabeller!$I$62)&gt;Tabeller!M$55,Tabeller!M$55,Budsjett!AV11*(1+Tabeller!$I$62)),0)+(IF($CX11="Forsker - professor",Tabeller!M$55*O11,0)+IF($CX11="Prosjektleder/adm.leder",Tabeller!M$54*O11,0)+IF($CX11="Forsker - 1.aman.",Tabeller!M$56*O11,0)+IF($CX11="Gjesteforsker",Tabeller!M$58*O11,0)+IF($CX11="Postdoktor / forsker",Tabeller!M$59*O11,0)+IF($CX11="Stipendiat",Tabeller!M$60*O11,0)+IF($CX11="Forsker (rundsum)",Tabeller!M$57*O11,0)+IF($CX11="Vit.ass",Tabeller!M$61*O11,0))/1))</f>
        <v>0</v>
      </c>
      <c r="DD11" s="6">
        <f>-((IF($CX11="Teknisk/adm. bistand/Feltassistent",IF(Budsjett!AW11*(1+Tabeller!$I$62)&gt;Tabeller!N$55,Tabeller!N$55,Budsjett!AW11*(1+Tabeller!$I$62)),0)+(IF($CX11="Forsker - professor",Tabeller!N$55*P11,0)+IF($CX11="Prosjektleder/adm.leder",Tabeller!N$54*P11,0)+IF($CX11="Forsker - 1.aman.",Tabeller!N$56*P11,0)+IF($CX11="Gjesteforsker",Tabeller!N$58*P11,0)+IF($CX11="Postdoktor / forsker",Tabeller!N$59*P11,0)+IF($CX11="Stipendiat",Tabeller!N$60*P11,0)+IF($CX11="Forsker (rundsum)",Tabeller!N$57*P11,0)+IF($CX11="Vit.ass",Tabeller!N$61*P11,0))/1))</f>
        <v>0</v>
      </c>
      <c r="DE11" s="6">
        <f>-((IF($CX11="Teknisk/adm. bistand/Feltassistent",IF(Budsjett!AX11*(1+Tabeller!$I$62)&gt;Tabeller!O$55,Tabeller!O$55,Budsjett!AX11*(1+Tabeller!$I$62)),0)+(IF($CX11="Forsker - professor",Tabeller!O$55*Q11,0)+IF($CX11="Prosjektleder/adm.leder",Tabeller!O$54*Q11,0)+IF($CX11="Forsker - 1.aman.",Tabeller!O$56*Q11,0)+IF($CX11="Gjesteforsker",Tabeller!O$58*Q11,0)+IF($CX11="Postdoktor / forsker",Tabeller!O$59*Q11,0)+IF($CX11="Stipendiat",Tabeller!O$60*Q11,0)+IF($CX11="Forsker (rundsum)",Tabeller!O$57*Q11,0)+IF($CX11="Vit.ass",Tabeller!O$61*Q11,0))/1))</f>
        <v>0</v>
      </c>
      <c r="DF11" s="6">
        <f>-((IF($CX11="Teknisk/adm. bistand/Feltassistent",IF(Budsjett!AY11*(1+Tabeller!$I$62)&gt;Tabeller!P$55,Tabeller!P$55,Budsjett!AY11*(1+Tabeller!$I$62)),0)+(IF($CX11="Forsker - professor",Tabeller!P$55*R11,0)+IF($CX11="Prosjektleder/adm.leder",Tabeller!P$54*R11,0)+IF($CX11="Forsker - 1.aman.",Tabeller!P$56*R11,0)+IF($CX11="Gjesteforsker",Tabeller!P$58*R11,0)+IF($CX11="Postdoktor / forsker",Tabeller!P$59*R11,0)+IF($CX11="Stipendiat",Tabeller!P$60*R11,0)+IF($CX11="Forsker (rundsum)",Tabeller!P$57*R11,0)+IF($CX11="Vit.ass",Tabeller!P$61*R11,0))/1))</f>
        <v>0</v>
      </c>
      <c r="DG11" s="6">
        <f>-((IF($CX11="Teknisk/adm. bistand/Feltassistent",IF(Budsjett!AZ11*(1+Tabeller!$I$62)&gt;Tabeller!Q$55,Tabeller!Q$55,Budsjett!AZ11*(1+Tabeller!$I$62)),0)+(IF($CX11="Forsker - professor",Tabeller!Q$55*S11,0)+IF($CX11="Prosjektleder/adm.leder",Tabeller!Q$54*S11,0)+IF($CX11="Forsker - 1.aman.",Tabeller!Q$56*S11,0)+IF($CX11="Gjesteforsker",Tabeller!Q$58*S11,0)+IF($CX11="Postdoktor / forsker",Tabeller!Q$59*S11,0)+IF($CX11="Stipendiat",Tabeller!Q$60*S11,0)+IF($CX11="Forsker (rundsum)",Tabeller!Q$57*S11,0)+IF($CX11="Vit.ass",Tabeller!Q$61*S11,0))/1))</f>
        <v>0</v>
      </c>
      <c r="DH11" s="6">
        <f>-((IF($CX11="Teknisk/adm. bistand/Feltassistent",IF(Budsjett!BA11*(1+Tabeller!$I$62)&gt;Tabeller!R$55,Tabeller!R$55,Budsjett!BA11*(1+Tabeller!$I$62)),0)+(IF($CX11="Forsker - professor",Tabeller!R$55*T11,0)+IF($CX11="Prosjektleder/adm.leder",Tabeller!R$54*T11,0)+IF($CX11="Forsker - 1.aman.",Tabeller!R$56*T11,0)+IF($CX11="Gjesteforsker",Tabeller!R$58*T11,0)+IF($CX11="Postdoktor / forsker",Tabeller!R$59*T11,0)+IF($CX11="Stipendiat",Tabeller!R$60*T11,0)+IF($CX11="Forsker (rundsum)",Tabeller!R$57*T11,0)+IF($CX11="Vit.ass",Tabeller!R$61*T11,0))/1))</f>
        <v>0</v>
      </c>
      <c r="DI11" s="6">
        <f>-((IF($CX11="Teknisk/adm. bistand/Feltassistent",IF(Budsjett!BB11*(1+Tabeller!$I$62)&gt;Tabeller!S$55,Tabeller!S$55,Budsjett!BB11*(1+Tabeller!$I$62)),0)+(IF($CX11="Forsker - professor",Tabeller!S$55*U11,0)+IF($CX11="Prosjektleder/adm.leder",Tabeller!S$54*U11,0)+IF($CX11="Forsker - 1.aman.",Tabeller!S$56*U11,0)+IF($CX11="Gjesteforsker",Tabeller!S$58*U11,0)+IF($CX11="Postdoktor / forsker",Tabeller!S$59*U11,0)+IF($CX11="Stipendiat",Tabeller!S$60*U11,0)+IF($CX11="Forsker (rundsum)",Tabeller!S$57*U11,0)+IF($CX11="Vit.ass",Tabeller!S$61*U11,0))/1))</f>
        <v>0</v>
      </c>
      <c r="DJ11" s="6">
        <f>-((IF($CX11="Teknisk/adm. bistand/Feltassistent",IF(Budsjett!BC11*(1+Tabeller!$I$62)&gt;Tabeller!T$55,Tabeller!T$55,Budsjett!BC11*(1+Tabeller!$I$62)),0)+(IF($CX11="Forsker - professor",Tabeller!T$55*V11,0)+IF($CX11="Prosjektleder/adm.leder",Tabeller!T$54*V11,0)+IF($CX11="Forsker - 1.aman.",Tabeller!T$56*V11,0)+IF($CX11="Gjesteforsker",Tabeller!T$58*V11,0)+IF($CX11="Postdoktor / forsker",Tabeller!T$59*V11,0)+IF($CX11="Stipendiat",Tabeller!T$60*V11,0)+IF($CX11="Forsker (rundsum)",Tabeller!T$57*V11,0)+IF($CX11="Vit.ass",Tabeller!T$61*V11,0))/1))</f>
        <v>0</v>
      </c>
      <c r="DK11" s="6">
        <f>-((IF($CX11="Teknisk/adm. bistand/Feltassistent",IF(Budsjett!BD11*(1+Tabeller!$I$62)&gt;Tabeller!U$55,Tabeller!U$55,Budsjett!BD11*(1+Tabeller!$I$62)),0)+(IF($CX11="Forsker - professor",Tabeller!U$55*W11,0)+IF($CX11="Prosjektleder/adm.leder",Tabeller!U$54*W11,0)+IF($CX11="Forsker - 1.aman.",Tabeller!U$56*W11,0)+IF($CX11="Gjesteforsker",Tabeller!U$58*W11,0)+IF($CX11="Postdoktor / forsker",Tabeller!U$59*W11,0)+IF($CX11="Stipendiat",Tabeller!U$60*W11,0)+IF($CX11="Forsker (rundsum)",Tabeller!U$57*W11,0)+IF($CX11="Vit.ass",Tabeller!U$61*W11,0))/1))</f>
        <v>0</v>
      </c>
      <c r="DL11" s="8">
        <f t="shared" ref="DL11:DL14" si="160">SUM(CY11:DK11)</f>
        <v>-188634.74456076921</v>
      </c>
      <c r="DO11" s="46" t="str">
        <f t="shared" ref="DO11:DO12" si="161">CX11</f>
        <v>Teknisk/adm. bistand/Feltassistent</v>
      </c>
      <c r="DP11" s="6">
        <f t="shared" ref="DP11:DY12" si="162">IF($H11="NFR",CY11,0)</f>
        <v>0</v>
      </c>
      <c r="DQ11" s="6">
        <f t="shared" si="162"/>
        <v>0</v>
      </c>
      <c r="DR11" s="6">
        <f t="shared" si="162"/>
        <v>0</v>
      </c>
      <c r="DS11" s="6">
        <f t="shared" si="162"/>
        <v>0</v>
      </c>
      <c r="DT11" s="6">
        <f t="shared" si="162"/>
        <v>0</v>
      </c>
      <c r="DU11" s="6">
        <f t="shared" si="162"/>
        <v>0</v>
      </c>
      <c r="DV11" s="6">
        <f t="shared" si="162"/>
        <v>0</v>
      </c>
      <c r="DW11" s="6">
        <f t="shared" si="162"/>
        <v>0</v>
      </c>
      <c r="DX11" s="6">
        <f t="shared" si="162"/>
        <v>0</v>
      </c>
      <c r="DY11" s="6">
        <f t="shared" si="162"/>
        <v>0</v>
      </c>
      <c r="DZ11" s="6">
        <f t="shared" ref="DZ11:DZ12" si="163">IF($H11="NFR",DI11,0)</f>
        <v>0</v>
      </c>
      <c r="EA11" s="6">
        <f t="shared" ref="EA11:EA12" si="164">IF($H11="NFR",DJ11,0)</f>
        <v>0</v>
      </c>
      <c r="EB11" s="6">
        <f t="shared" ref="EB11:EB12" si="165">IF($H11="NFR",DK11,0)</f>
        <v>0</v>
      </c>
      <c r="EC11" s="8">
        <f t="shared" ref="EC11:EC14" si="166">SUM(DP11:EB11)</f>
        <v>0</v>
      </c>
      <c r="EE11" s="46" t="str">
        <f t="shared" si="65"/>
        <v>Teknisk/adm. bistand/Feltassistent</v>
      </c>
      <c r="EF11" s="6">
        <f t="shared" ref="EF11:ER13" si="167">IF($H11=$EE$1,CY11,0)</f>
        <v>0</v>
      </c>
      <c r="EG11" s="6">
        <f t="shared" si="167"/>
        <v>0</v>
      </c>
      <c r="EH11" s="6">
        <f t="shared" si="167"/>
        <v>0</v>
      </c>
      <c r="EI11" s="6">
        <f t="shared" si="167"/>
        <v>0</v>
      </c>
      <c r="EJ11" s="6">
        <f t="shared" si="167"/>
        <v>0</v>
      </c>
      <c r="EK11" s="6">
        <f t="shared" si="167"/>
        <v>0</v>
      </c>
      <c r="EL11" s="6">
        <f t="shared" si="167"/>
        <v>0</v>
      </c>
      <c r="EM11" s="6">
        <f t="shared" si="167"/>
        <v>0</v>
      </c>
      <c r="EN11" s="6">
        <f t="shared" si="167"/>
        <v>0</v>
      </c>
      <c r="EO11" s="6">
        <f t="shared" si="167"/>
        <v>0</v>
      </c>
      <c r="EP11" s="6">
        <f t="shared" si="167"/>
        <v>0</v>
      </c>
      <c r="EQ11" s="6">
        <f t="shared" si="167"/>
        <v>0</v>
      </c>
      <c r="ER11" s="6">
        <f t="shared" si="167"/>
        <v>0</v>
      </c>
      <c r="ES11" s="8">
        <f t="shared" ref="ES11:ES14" si="168">SUM(EF11:ER11)</f>
        <v>0</v>
      </c>
      <c r="EU11" s="46" t="str">
        <f t="shared" si="67"/>
        <v>Teknisk/adm. bistand/Feltassistent</v>
      </c>
      <c r="EV11" s="6">
        <f t="shared" ref="EV11:FH13" si="169">IF($H11=$EU$1,CY11,0)</f>
        <v>0</v>
      </c>
      <c r="EW11" s="6">
        <f t="shared" si="169"/>
        <v>0</v>
      </c>
      <c r="EX11" s="6">
        <f t="shared" si="169"/>
        <v>0</v>
      </c>
      <c r="EY11" s="6">
        <f t="shared" si="169"/>
        <v>0</v>
      </c>
      <c r="EZ11" s="6">
        <f t="shared" si="169"/>
        <v>0</v>
      </c>
      <c r="FA11" s="6">
        <f t="shared" si="169"/>
        <v>0</v>
      </c>
      <c r="FB11" s="6">
        <f t="shared" si="169"/>
        <v>0</v>
      </c>
      <c r="FC11" s="6">
        <f t="shared" si="169"/>
        <v>0</v>
      </c>
      <c r="FD11" s="6">
        <f t="shared" si="169"/>
        <v>0</v>
      </c>
      <c r="FE11" s="6">
        <f t="shared" si="169"/>
        <v>0</v>
      </c>
      <c r="FF11" s="6">
        <f t="shared" si="169"/>
        <v>0</v>
      </c>
      <c r="FG11" s="6">
        <f t="shared" si="169"/>
        <v>0</v>
      </c>
      <c r="FH11" s="6">
        <f t="shared" si="169"/>
        <v>0</v>
      </c>
      <c r="FI11" s="8">
        <f t="shared" ref="FI11:FI14" si="170">SUM(EV11:FH11)</f>
        <v>0</v>
      </c>
      <c r="FK11" s="46" t="str">
        <f t="shared" si="69"/>
        <v>Teknisk/adm. bistand/Feltassistent</v>
      </c>
      <c r="FL11" s="6">
        <f t="shared" ref="FL11:FX13" si="171">IF($H11=$FK$1,CY11,0)</f>
        <v>0</v>
      </c>
      <c r="FM11" s="6">
        <f t="shared" si="171"/>
        <v>-188634.74456076921</v>
      </c>
      <c r="FN11" s="6">
        <f t="shared" si="171"/>
        <v>0</v>
      </c>
      <c r="FO11" s="6">
        <f t="shared" si="171"/>
        <v>0</v>
      </c>
      <c r="FP11" s="6">
        <f t="shared" si="171"/>
        <v>0</v>
      </c>
      <c r="FQ11" s="6">
        <f t="shared" si="171"/>
        <v>0</v>
      </c>
      <c r="FR11" s="6">
        <f t="shared" si="171"/>
        <v>0</v>
      </c>
      <c r="FS11" s="6">
        <f t="shared" si="171"/>
        <v>0</v>
      </c>
      <c r="FT11" s="6">
        <f t="shared" si="171"/>
        <v>0</v>
      </c>
      <c r="FU11" s="6">
        <f t="shared" si="171"/>
        <v>0</v>
      </c>
      <c r="FV11" s="6">
        <f t="shared" si="171"/>
        <v>0</v>
      </c>
      <c r="FW11" s="6">
        <f t="shared" si="171"/>
        <v>0</v>
      </c>
      <c r="FX11" s="6">
        <f t="shared" si="171"/>
        <v>0</v>
      </c>
      <c r="FY11" s="8">
        <f t="shared" ref="FY11:FY14" si="172">SUM(FL11:FX11)</f>
        <v>-188634.74456076921</v>
      </c>
      <c r="GB11" s="46" t="str">
        <f t="shared" si="52"/>
        <v>Teknisk/adm. bistand/Feltassistent</v>
      </c>
      <c r="GC11" s="6"/>
      <c r="GD11" s="6"/>
      <c r="GE11" s="6"/>
      <c r="GF11" s="6"/>
      <c r="GG11" s="6"/>
      <c r="GH11" s="6"/>
      <c r="GI11" s="6"/>
      <c r="GJ11" s="6"/>
      <c r="GK11" s="6"/>
      <c r="GL11" s="6"/>
      <c r="GM11" s="6"/>
      <c r="GN11" s="6"/>
      <c r="GO11" s="6"/>
      <c r="GP11" s="8">
        <f t="shared" ref="GP11:GP14" si="173">SUM(GC11:GO11)</f>
        <v>0</v>
      </c>
      <c r="GS11" s="505">
        <f>IF(Registrering!$B$29="Prosjekter som foregår i UiOs lokaler",IF($B11="Teknisk/adm. bistand/Feltassistent",K11*Tabeller!J$11,K11*Tabeller!J$10),IF($B11="Teknisk/adm. bistand/Feltassistent",K11*Tabeller!J$13,K11*Tabeller!J$12))</f>
        <v>0</v>
      </c>
      <c r="GT11" s="505">
        <f>IF(Registrering!$B$29="Prosjekter som foregår i UiOs lokaler",IF($B11="Teknisk/adm. bistand/Feltassistent",L11*Tabeller!K$11,L11*Tabeller!K$10),IF($B11="Teknisk/adm. bistand/Feltassistent",L11*Tabeller!K$13,L11*Tabeller!K$12))</f>
        <v>35811</v>
      </c>
      <c r="GU11" s="505">
        <f>IF(Registrering!$B$29="Prosjekter som foregår i UiOs lokaler",IF($B11="Teknisk/adm. bistand/Feltassistent",M11*Tabeller!L$11,M11*Tabeller!L$10),IF($B11="Teknisk/adm. bistand/Feltassistent",M11*Tabeller!L$13,M11*Tabeller!L$12))</f>
        <v>0</v>
      </c>
      <c r="GV11" s="505">
        <f>IF(Registrering!$B$29="Prosjekter som foregår i UiOs lokaler",IF($B11="Teknisk/adm. bistand/Feltassistent",N11*Tabeller!M$11,N11*Tabeller!M$10),IF($B11="Teknisk/adm. bistand/Feltassistent",N11*Tabeller!M$13,N11*Tabeller!M$12))</f>
        <v>0</v>
      </c>
      <c r="GW11" s="505">
        <f>IF(Registrering!$B$29="Prosjekter som foregår i UiOs lokaler",IF($B11="Teknisk/adm. bistand/Feltassistent",O11*Tabeller!N$11,O11*Tabeller!N$10),IF($B11="Teknisk/adm. bistand/Feltassistent",O11*Tabeller!N$13,O11*Tabeller!N$12))</f>
        <v>0</v>
      </c>
      <c r="GX11" s="505">
        <f>IF(Registrering!$B$29="Prosjekter som foregår i UiOs lokaler",IF($B11="Teknisk/adm. bistand/Feltassistent",P11*Tabeller!O$11,P11*Tabeller!O$10),IF($B11="Teknisk/adm. bistand/Feltassistent",P11*Tabeller!O$13,P11*Tabeller!O$12))</f>
        <v>0</v>
      </c>
      <c r="GY11" s="505">
        <f>IF(Registrering!$B$29="Prosjekter som foregår i UiOs lokaler",IF($B11="Teknisk/adm. bistand/Feltassistent",Q11*Tabeller!P$11,Q11*Tabeller!P$10),IF($B11="Teknisk/adm. bistand/Feltassistent",Q11*Tabeller!P$13,Q11*Tabeller!P$12))</f>
        <v>0</v>
      </c>
      <c r="GZ11" s="505">
        <f>IF(Registrering!$B$29="Prosjekter som foregår i UiOs lokaler",IF($B11="Teknisk/adm. bistand/Feltassistent",R11*Tabeller!Q$11,R11*Tabeller!Q$10),IF($B11="Teknisk/adm. bistand/Feltassistent",R11*Tabeller!Q$13,R11*Tabeller!Q$12))</f>
        <v>0</v>
      </c>
      <c r="HA11" s="505">
        <f>IF(Registrering!$B$29="Prosjekter som foregår i UiOs lokaler",IF($B11="Teknisk/adm. bistand/Feltassistent",S11*Tabeller!R$11,S11*Tabeller!R$10),IF($B11="Teknisk/adm. bistand/Feltassistent",S11*Tabeller!R$13,S11*Tabeller!R$12))</f>
        <v>0</v>
      </c>
      <c r="HB11" s="505">
        <f>IF(Registrering!$B$29="Prosjekter som foregår i UiOs lokaler",IF($B11="Teknisk/adm. bistand/Feltassistent",T11*Tabeller!S$11,T11*Tabeller!S$10),IF($B11="Teknisk/adm. bistand/Feltassistent",T11*Tabeller!S$13,T11*Tabeller!S$12))</f>
        <v>0</v>
      </c>
      <c r="HC11" s="505">
        <f>IF(Registrering!$B$29="Prosjekter som foregår i UiOs lokaler",IF($B11="Teknisk/adm. bistand/Feltassistent",U11*Tabeller!T$11,U11*Tabeller!T$10),IF($B11="Teknisk/adm. bistand/Feltassistent",U11*Tabeller!T$13,U11*Tabeller!T$12))</f>
        <v>0</v>
      </c>
      <c r="HD11" s="505">
        <f>IF(Registrering!$B$29="Prosjekter som foregår i UiOs lokaler",IF($B11="Teknisk/adm. bistand/Feltassistent",V11*Tabeller!U$11,V11*Tabeller!U$10),IF($B11="Teknisk/adm. bistand/Feltassistent",V11*Tabeller!U$13,V11*Tabeller!U$12))</f>
        <v>0</v>
      </c>
      <c r="HE11" s="505">
        <f>IF(Registrering!$B$29="Prosjekter som foregår i UiOs lokaler",IF($B11="Teknisk/adm. bistand/Feltassistent",W11*Tabeller!V$11,W11*Tabeller!V$10),IF($B11="Teknisk/adm. bistand/Feltassistent",W11*Tabeller!V$13,W11*Tabeller!V$12))</f>
        <v>0</v>
      </c>
    </row>
    <row r="12" spans="1:213" ht="15" x14ac:dyDescent="0.25">
      <c r="B12" s="203" t="s">
        <v>87</v>
      </c>
      <c r="C12" s="388">
        <f>IF(Registrering!$B$28="Fast beløp",0,IF(Registrering!$B$28="Sats for ekst. fin. overhead",0,DL12))</f>
        <v>-188634.74456076921</v>
      </c>
      <c r="D12" s="388">
        <f t="shared" ref="D12" si="174">SUM(AR12:BD12)</f>
        <v>150907.79564861537</v>
      </c>
      <c r="E12" s="388">
        <f t="shared" ref="E12" si="175">IFERROR(SUM(BF12:BR12),0)</f>
        <v>35811</v>
      </c>
      <c r="F12" s="388">
        <f t="shared" si="152"/>
        <v>186718.79564861537</v>
      </c>
      <c r="G12" s="57">
        <f t="shared" ref="G12" si="176">SUM(K12:W12)</f>
        <v>0.2</v>
      </c>
      <c r="H12" s="585" t="s">
        <v>62</v>
      </c>
      <c r="I12" s="586">
        <v>580000</v>
      </c>
      <c r="J12" s="585" t="s">
        <v>88</v>
      </c>
      <c r="K12" s="587"/>
      <c r="L12" s="587">
        <v>0.2</v>
      </c>
      <c r="M12" s="587"/>
      <c r="N12" s="587"/>
      <c r="O12" s="587"/>
      <c r="P12" s="587"/>
      <c r="Q12" s="587"/>
      <c r="R12" s="587"/>
      <c r="S12" s="587"/>
      <c r="T12" s="587"/>
      <c r="U12" s="587"/>
      <c r="V12" s="587"/>
      <c r="W12" s="587"/>
      <c r="AG12" s="6">
        <f t="shared" ref="AG12:AG13" si="177">I12</f>
        <v>580000</v>
      </c>
      <c r="AH12" s="6">
        <f>AG12*Tabeller!$I$35</f>
        <v>580000</v>
      </c>
      <c r="AI12" s="6">
        <f t="shared" ref="AI12:AI13" si="178">IF(AG12&gt;0,(AH12-400)/52*47,0)</f>
        <v>523869.23076923075</v>
      </c>
      <c r="AJ12" s="87">
        <f>AI12*Tabeller!$H$26</f>
        <v>62864.307692307688</v>
      </c>
      <c r="AK12" s="6">
        <f>SUM(AI12:AJ12,AL12)*Tabeller!$H$28</f>
        <v>90089.628923076918</v>
      </c>
      <c r="AL12" s="6">
        <f>AH12*Tabeller!$H$27</f>
        <v>52200</v>
      </c>
      <c r="AM12" s="6">
        <f t="shared" ref="AM12:AM13" si="179">SUM(AI12:AL12)</f>
        <v>729023.1673846154</v>
      </c>
      <c r="AN12" s="6">
        <f>AM12+(IF(B12="Teknisk adm bistand",Registrering!$E$51,Registrering!$B$51))</f>
        <v>729023.1673846154</v>
      </c>
      <c r="AO12" s="6">
        <f>AN12/Tabeller!$H$5</f>
        <v>447.80292836892841</v>
      </c>
      <c r="AR12" s="6">
        <f>((K12*Budsjett!$AM12))</f>
        <v>0</v>
      </c>
      <c r="AS12" s="6">
        <f>((L12*Budsjett!$AM12)*(Tabeller!J$35))</f>
        <v>150907.79564861537</v>
      </c>
      <c r="AT12" s="6">
        <f>((M12*Budsjett!$AM12)*(Tabeller!K$35))</f>
        <v>0</v>
      </c>
      <c r="AU12" s="6">
        <f>((N12*Budsjett!$AM12)*(Tabeller!L$35))</f>
        <v>0</v>
      </c>
      <c r="AV12" s="6">
        <f>((O12*Budsjett!$AM12)*(Tabeller!M$35))</f>
        <v>0</v>
      </c>
      <c r="AW12" s="6">
        <f>((P12*Budsjett!$AM12)*(Tabeller!N$35))</f>
        <v>0</v>
      </c>
      <c r="AX12" s="6">
        <f>((Q12*Budsjett!$AM12)*(Tabeller!O$35))</f>
        <v>0</v>
      </c>
      <c r="AY12" s="6">
        <f>((R12*Budsjett!$AM12)*(Tabeller!P$35))</f>
        <v>0</v>
      </c>
      <c r="AZ12" s="6">
        <f>((S12*Budsjett!$AM12)*(Tabeller!Q$35))</f>
        <v>0</v>
      </c>
      <c r="BA12" s="6">
        <f>((T12*Budsjett!$AM12)*(Tabeller!R$35))</f>
        <v>0</v>
      </c>
      <c r="BB12" s="6">
        <f>((U12*Budsjett!$AM12)*(Tabeller!S$35))</f>
        <v>0</v>
      </c>
      <c r="BC12" s="6">
        <f>((V12*Budsjett!$AM12)*(Tabeller!T$35))</f>
        <v>0</v>
      </c>
      <c r="BD12" s="6">
        <f>((W12*Budsjett!$AM12)*(Tabeller!U$35))</f>
        <v>0</v>
      </c>
      <c r="BF12" s="6">
        <f t="shared" si="154"/>
        <v>0</v>
      </c>
      <c r="BG12" s="6">
        <f t="shared" si="154"/>
        <v>35811</v>
      </c>
      <c r="BH12" s="6">
        <f t="shared" si="154"/>
        <v>0</v>
      </c>
      <c r="BI12" s="6">
        <f t="shared" si="154"/>
        <v>0</v>
      </c>
      <c r="BJ12" s="6">
        <f t="shared" si="154"/>
        <v>0</v>
      </c>
      <c r="BK12" s="6">
        <f t="shared" si="154"/>
        <v>0</v>
      </c>
      <c r="BL12" s="6">
        <f t="shared" si="154"/>
        <v>0</v>
      </c>
      <c r="BM12" s="6">
        <f t="shared" si="154"/>
        <v>0</v>
      </c>
      <c r="BN12" s="6">
        <f t="shared" si="154"/>
        <v>0</v>
      </c>
      <c r="BO12" s="6">
        <f t="shared" si="154"/>
        <v>0</v>
      </c>
      <c r="BP12" s="6">
        <f t="shared" si="154"/>
        <v>0</v>
      </c>
      <c r="BQ12" s="6">
        <f t="shared" si="154"/>
        <v>0</v>
      </c>
      <c r="BR12" s="6">
        <f t="shared" si="154"/>
        <v>0</v>
      </c>
      <c r="BU12" s="6">
        <f>IFERROR(IF($F$93=$M$93,AR12*$E$84,AR12*Budsjett!$E$85),0)</f>
        <v>0</v>
      </c>
      <c r="BV12" s="6">
        <f>IFERROR(IF($F$93=$M$93,AS12*$E$84,AS12*Budsjett!$E$85),0)</f>
        <v>-528070.89405070769</v>
      </c>
      <c r="BW12" s="6">
        <f>IFERROR(IF($F$93=$M$93,AT12*$E$84,AT12*Budsjett!$E$85),0)</f>
        <v>0</v>
      </c>
      <c r="BX12" s="6">
        <f>IFERROR(IF($F$93=$M$93,AU12*$E$84,AU12*Budsjett!$E$85),0)</f>
        <v>0</v>
      </c>
      <c r="BY12" s="6">
        <f>IFERROR(IF($F$93=$M$93,AV12*$E$84,AV12*Budsjett!$E$85),0)</f>
        <v>0</v>
      </c>
      <c r="BZ12" s="6">
        <f>IFERROR(IF($F$93=$M$93,AW12*$E$84,AW12*Budsjett!$E$85),0)</f>
        <v>0</v>
      </c>
      <c r="CA12" s="6">
        <f>IFERROR(IF($F$93=$M$93,AX12*$E$84,AX12*Budsjett!$E$85),0)</f>
        <v>0</v>
      </c>
      <c r="CB12" s="6">
        <f>IFERROR(IF($F$93=$M$93,AY12*$E$84,AY12*Budsjett!$E$85),0)</f>
        <v>0</v>
      </c>
      <c r="CC12" s="6">
        <f>IFERROR(IF($F$93=$M$93,AZ12*$E$84,AZ12*Budsjett!$E$85),0)</f>
        <v>0</v>
      </c>
      <c r="CD12" s="6">
        <f>IFERROR(IF($F$93=$M$93,BA12*$E$84,BA12*Budsjett!$E$85),0)</f>
        <v>0</v>
      </c>
      <c r="CE12" s="6">
        <f>IFERROR(IF($F$93=$M$93,BB12*$E$84,BB12*Budsjett!$E$85),0)</f>
        <v>0</v>
      </c>
      <c r="CF12" s="6">
        <f>IFERROR(IF($F$93=$M$93,BC12*$E$84,BC12*Budsjett!$E$85),0)</f>
        <v>0</v>
      </c>
      <c r="CG12" s="6">
        <f>IFERROR(IF($F$93=$M$93,BD12*$E$84,BD12*Budsjett!$E$85),0)</f>
        <v>0</v>
      </c>
      <c r="CJ12" s="6">
        <f t="shared" si="155"/>
        <v>0</v>
      </c>
      <c r="CK12" s="6">
        <f t="shared" si="155"/>
        <v>563881.89405070769</v>
      </c>
      <c r="CL12" s="6">
        <f t="shared" si="155"/>
        <v>0</v>
      </c>
      <c r="CM12" s="6">
        <f t="shared" si="155"/>
        <v>0</v>
      </c>
      <c r="CN12" s="6">
        <f t="shared" si="155"/>
        <v>0</v>
      </c>
      <c r="CO12" s="6">
        <f t="shared" si="155"/>
        <v>0</v>
      </c>
      <c r="CP12" s="6">
        <f t="shared" si="155"/>
        <v>0</v>
      </c>
      <c r="CQ12" s="6">
        <f t="shared" si="155"/>
        <v>0</v>
      </c>
      <c r="CR12" s="6">
        <f t="shared" si="155"/>
        <v>0</v>
      </c>
      <c r="CS12" s="6">
        <f t="shared" si="156"/>
        <v>0</v>
      </c>
      <c r="CT12" s="6">
        <f t="shared" si="157"/>
        <v>0</v>
      </c>
      <c r="CU12" s="6">
        <f t="shared" si="158"/>
        <v>0</v>
      </c>
      <c r="CV12" s="6">
        <f t="shared" si="159"/>
        <v>0</v>
      </c>
      <c r="CX12" s="46" t="str">
        <f>B12</f>
        <v>Teknisk/adm. bistand/Feltassistent</v>
      </c>
      <c r="CY12" s="6">
        <f>-((IF($CX12="Teknisk/adm. bistand/Feltassistent",IF(Budsjett!AR12*(1+Tabeller!$I$62)&gt;Tabeller!I$55,Tabeller!I$55,Budsjett!AR12*(1+Tabeller!$I$62)),0)+(IF($CX12="Forsker - professor",Tabeller!I$55*K12,0)+IF($CX12="Prosjektleder/adm.leder",Tabeller!I$54*K12,0)+IF($CX12="Forsker - 1.aman.",Tabeller!I$56*K12,0)+IF($CX12="Gjesteforsker",Tabeller!I$58*K12,0)+IF($CX12="Postdoktor / forsker",Tabeller!I$59*K12,0)+IF($CX12="Stipendiat",Tabeller!I$60*K12,0)+IF($CX12="Forsker (rundsum)",Tabeller!I$57*K12,0)+IF($CX12="Vit.ass",Tabeller!I$61*K12,0))/1))</f>
        <v>0</v>
      </c>
      <c r="CZ12" s="6">
        <f>-((IF($CX12="Teknisk/adm. bistand/Feltassistent",IF(Budsjett!AS12*(1+Tabeller!$I$62)&gt;Tabeller!J$55,Tabeller!J$55,Budsjett!AS12*(1+Tabeller!$I$62)),0)+(IF($CX12="Forsker - professor",Tabeller!J$55*L12,0)+IF($CX12="Prosjektleder/adm.leder",Tabeller!J$54*L12,0)+IF($CX12="Forsker - 1.aman.",Tabeller!J$56*L12,0)+IF($CX12="Gjesteforsker",Tabeller!J$58*L12,0)+IF($CX12="Postdoktor / forsker",Tabeller!J$59*L12,0)+IF($CX12="Stipendiat",Tabeller!J$60*L12,0)+IF($CX12="Forsker (rundsum)",Tabeller!J$57*L12,0)+IF($CX12="Vit.ass",Tabeller!J$61*L12,0))/1))</f>
        <v>-188634.74456076921</v>
      </c>
      <c r="DA12" s="6">
        <f>-((IF($CX12="Teknisk/adm. bistand/Feltassistent",IF(Budsjett!AT12*(1+Tabeller!$I$62)&gt;Tabeller!K$55,Tabeller!K$55,Budsjett!AT12*(1+Tabeller!$I$62)),0)+(IF($CX12="Forsker - professor",Tabeller!K$55*M12,0)+IF($CX12="Prosjektleder/adm.leder",Tabeller!K$54*M12,0)+IF($CX12="Forsker - 1.aman.",Tabeller!K$56*M12,0)+IF($CX12="Gjesteforsker",Tabeller!K$58*M12,0)+IF($CX12="Postdoktor / forsker",Tabeller!K$59*M12,0)+IF($CX12="Stipendiat",Tabeller!K$60*M12,0)+IF($CX12="Forsker (rundsum)",Tabeller!K$57*M12,0)+IF($CX12="Vit.ass",Tabeller!K$61*M12,0))/1))</f>
        <v>0</v>
      </c>
      <c r="DB12" s="6">
        <f>-((IF($CX12="Teknisk/adm. bistand/Feltassistent",IF(Budsjett!AU12*(1+Tabeller!$I$62)&gt;Tabeller!L$55,Tabeller!L$55,Budsjett!AU12*(1+Tabeller!$I$62)),0)+(IF($CX12="Forsker - professor",Tabeller!L$55*N12,0)+IF($CX12="Prosjektleder/adm.leder",Tabeller!L$54*N12,0)+IF($CX12="Forsker - 1.aman.",Tabeller!L$56*N12,0)+IF($CX12="Gjesteforsker",Tabeller!L$58*N12,0)+IF($CX12="Postdoktor / forsker",Tabeller!L$59*N12,0)+IF($CX12="Stipendiat",Tabeller!L$60*N12,0)+IF($CX12="Forsker (rundsum)",Tabeller!L$57*N12,0)+IF($CX12="Vit.ass",Tabeller!L$61*N12,0))/1))</f>
        <v>0</v>
      </c>
      <c r="DC12" s="6">
        <f>-((IF($CX12="Teknisk/adm. bistand/Feltassistent",IF(Budsjett!AV12*(1+Tabeller!$I$62)&gt;Tabeller!M$55,Tabeller!M$55,Budsjett!AV12*(1+Tabeller!$I$62)),0)+(IF($CX12="Forsker - professor",Tabeller!M$55*O12,0)+IF($CX12="Prosjektleder/adm.leder",Tabeller!M$54*O12,0)+IF($CX12="Forsker - 1.aman.",Tabeller!M$56*O12,0)+IF($CX12="Gjesteforsker",Tabeller!M$58*O12,0)+IF($CX12="Postdoktor / forsker",Tabeller!M$59*O12,0)+IF($CX12="Stipendiat",Tabeller!M$60*O12,0)+IF($CX12="Forsker (rundsum)",Tabeller!M$57*O12,0)+IF($CX12="Vit.ass",Tabeller!M$61*O12,0))/1))</f>
        <v>0</v>
      </c>
      <c r="DD12" s="6">
        <f>-((IF($CX12="Teknisk/adm. bistand/Feltassistent",IF(Budsjett!AW12*(1+Tabeller!$I$62)&gt;Tabeller!N$55,Tabeller!N$55,Budsjett!AW12*(1+Tabeller!$I$62)),0)+(IF($CX12="Forsker - professor",Tabeller!N$55*P12,0)+IF($CX12="Prosjektleder/adm.leder",Tabeller!N$54*P12,0)+IF($CX12="Forsker - 1.aman.",Tabeller!N$56*P12,0)+IF($CX12="Gjesteforsker",Tabeller!N$58*P12,0)+IF($CX12="Postdoktor / forsker",Tabeller!N$59*P12,0)+IF($CX12="Stipendiat",Tabeller!N$60*P12,0)+IF($CX12="Forsker (rundsum)",Tabeller!N$57*P12,0)+IF($CX12="Vit.ass",Tabeller!N$61*P12,0))/1))</f>
        <v>0</v>
      </c>
      <c r="DE12" s="6">
        <f>-((IF($CX12="Teknisk/adm. bistand/Feltassistent",IF(Budsjett!AX12*(1+Tabeller!$I$62)&gt;Tabeller!O$55,Tabeller!O$55,Budsjett!AX12*(1+Tabeller!$I$62)),0)+(IF($CX12="Forsker - professor",Tabeller!O$55*Q12,0)+IF($CX12="Prosjektleder/adm.leder",Tabeller!O$54*Q12,0)+IF($CX12="Forsker - 1.aman.",Tabeller!O$56*Q12,0)+IF($CX12="Gjesteforsker",Tabeller!O$58*Q12,0)+IF($CX12="Postdoktor / forsker",Tabeller!O$59*Q12,0)+IF($CX12="Stipendiat",Tabeller!O$60*Q12,0)+IF($CX12="Forsker (rundsum)",Tabeller!O$57*Q12,0)+IF($CX12="Vit.ass",Tabeller!O$61*Q12,0))/1))</f>
        <v>0</v>
      </c>
      <c r="DF12" s="6">
        <f>-((IF($CX12="Teknisk/adm. bistand/Feltassistent",IF(Budsjett!AY12*(1+Tabeller!$I$62)&gt;Tabeller!P$55,Tabeller!P$55,Budsjett!AY12*(1+Tabeller!$I$62)),0)+(IF($CX12="Forsker - professor",Tabeller!P$55*R12,0)+IF($CX12="Prosjektleder/adm.leder",Tabeller!P$54*R12,0)+IF($CX12="Forsker - 1.aman.",Tabeller!P$56*R12,0)+IF($CX12="Gjesteforsker",Tabeller!P$58*R12,0)+IF($CX12="Postdoktor / forsker",Tabeller!P$59*R12,0)+IF($CX12="Stipendiat",Tabeller!P$60*R12,0)+IF($CX12="Forsker (rundsum)",Tabeller!P$57*R12,0)+IF($CX12="Vit.ass",Tabeller!P$61*R12,0))/1))</f>
        <v>0</v>
      </c>
      <c r="DG12" s="6">
        <f>-((IF($CX12="Teknisk/adm. bistand/Feltassistent",IF(Budsjett!AZ12*(1+Tabeller!$I$62)&gt;Tabeller!Q$55,Tabeller!Q$55,Budsjett!AZ12*(1+Tabeller!$I$62)),0)+(IF($CX12="Forsker - professor",Tabeller!Q$55*S12,0)+IF($CX12="Prosjektleder/adm.leder",Tabeller!Q$54*S12,0)+IF($CX12="Forsker - 1.aman.",Tabeller!Q$56*S12,0)+IF($CX12="Gjesteforsker",Tabeller!Q$58*S12,0)+IF($CX12="Postdoktor / forsker",Tabeller!Q$59*S12,0)+IF($CX12="Stipendiat",Tabeller!Q$60*S12,0)+IF($CX12="Forsker (rundsum)",Tabeller!Q$57*S12,0)+IF($CX12="Vit.ass",Tabeller!Q$61*S12,0))/1))</f>
        <v>0</v>
      </c>
      <c r="DH12" s="6">
        <f>-((IF($CX12="Teknisk/adm. bistand/Feltassistent",IF(Budsjett!BA12*(1+Tabeller!$I$62)&gt;Tabeller!R$55,Tabeller!R$55,Budsjett!BA12*(1+Tabeller!$I$62)),0)+(IF($CX12="Forsker - professor",Tabeller!R$55*T12,0)+IF($CX12="Prosjektleder/adm.leder",Tabeller!R$54*T12,0)+IF($CX12="Forsker - 1.aman.",Tabeller!R$56*T12,0)+IF($CX12="Gjesteforsker",Tabeller!R$58*T12,0)+IF($CX12="Postdoktor / forsker",Tabeller!R$59*T12,0)+IF($CX12="Stipendiat",Tabeller!R$60*T12,0)+IF($CX12="Forsker (rundsum)",Tabeller!R$57*T12,0)+IF($CX12="Vit.ass",Tabeller!R$61*T12,0))/1))</f>
        <v>0</v>
      </c>
      <c r="DI12" s="6">
        <f>-((IF($CX12="Teknisk/adm. bistand/Feltassistent",IF(Budsjett!BB12*(1+Tabeller!$I$62)&gt;Tabeller!S$55,Tabeller!S$55,Budsjett!BB12*(1+Tabeller!$I$62)),0)+(IF($CX12="Forsker - professor",Tabeller!S$55*U12,0)+IF($CX12="Prosjektleder/adm.leder",Tabeller!S$54*U12,0)+IF($CX12="Forsker - 1.aman.",Tabeller!S$56*U12,0)+IF($CX12="Gjesteforsker",Tabeller!S$58*U12,0)+IF($CX12="Postdoktor / forsker",Tabeller!S$59*U12,0)+IF($CX12="Stipendiat",Tabeller!S$60*U12,0)+IF($CX12="Forsker (rundsum)",Tabeller!S$57*U12,0)+IF($CX12="Vit.ass",Tabeller!S$61*U12,0))/1))</f>
        <v>0</v>
      </c>
      <c r="DJ12" s="6">
        <f>-((IF($CX12="Teknisk/adm. bistand/Feltassistent",IF(Budsjett!BC12*(1+Tabeller!$I$62)&gt;Tabeller!T$55,Tabeller!T$55,Budsjett!BC12*(1+Tabeller!$I$62)),0)+(IF($CX12="Forsker - professor",Tabeller!T$55*V12,0)+IF($CX12="Prosjektleder/adm.leder",Tabeller!T$54*V12,0)+IF($CX12="Forsker - 1.aman.",Tabeller!T$56*V12,0)+IF($CX12="Gjesteforsker",Tabeller!T$58*V12,0)+IF($CX12="Postdoktor / forsker",Tabeller!T$59*V12,0)+IF($CX12="Stipendiat",Tabeller!T$60*V12,0)+IF($CX12="Forsker (rundsum)",Tabeller!T$57*V12,0)+IF($CX12="Vit.ass",Tabeller!T$61*V12,0))/1))</f>
        <v>0</v>
      </c>
      <c r="DK12" s="6">
        <f>-((IF($CX12="Teknisk/adm. bistand/Feltassistent",IF(Budsjett!BD12*(1+Tabeller!$I$62)&gt;Tabeller!U$55,Tabeller!U$55,Budsjett!BD12*(1+Tabeller!$I$62)),0)+(IF($CX12="Forsker - professor",Tabeller!U$55*W12,0)+IF($CX12="Prosjektleder/adm.leder",Tabeller!U$54*W12,0)+IF($CX12="Forsker - 1.aman.",Tabeller!U$56*W12,0)+IF($CX12="Gjesteforsker",Tabeller!U$58*W12,0)+IF($CX12="Postdoktor / forsker",Tabeller!U$59*W12,0)+IF($CX12="Stipendiat",Tabeller!U$60*W12,0)+IF($CX12="Forsker (rundsum)",Tabeller!U$57*W12,0)+IF($CX12="Vit.ass",Tabeller!U$61*W12,0))/1))</f>
        <v>0</v>
      </c>
      <c r="DL12" s="8">
        <f t="shared" si="160"/>
        <v>-188634.74456076921</v>
      </c>
      <c r="DO12" s="46" t="str">
        <f t="shared" si="161"/>
        <v>Teknisk/adm. bistand/Feltassistent</v>
      </c>
      <c r="DP12" s="6">
        <f t="shared" si="162"/>
        <v>0</v>
      </c>
      <c r="DQ12" s="6">
        <f t="shared" si="162"/>
        <v>0</v>
      </c>
      <c r="DR12" s="6">
        <f t="shared" si="162"/>
        <v>0</v>
      </c>
      <c r="DS12" s="6">
        <f t="shared" si="162"/>
        <v>0</v>
      </c>
      <c r="DT12" s="6">
        <f t="shared" si="162"/>
        <v>0</v>
      </c>
      <c r="DU12" s="6">
        <f t="shared" si="162"/>
        <v>0</v>
      </c>
      <c r="DV12" s="6">
        <f t="shared" si="162"/>
        <v>0</v>
      </c>
      <c r="DW12" s="6">
        <f t="shared" si="162"/>
        <v>0</v>
      </c>
      <c r="DX12" s="6">
        <f t="shared" si="162"/>
        <v>0</v>
      </c>
      <c r="DY12" s="6">
        <f t="shared" si="162"/>
        <v>0</v>
      </c>
      <c r="DZ12" s="6">
        <f t="shared" si="163"/>
        <v>0</v>
      </c>
      <c r="EA12" s="6">
        <f t="shared" si="164"/>
        <v>0</v>
      </c>
      <c r="EB12" s="6">
        <f t="shared" si="165"/>
        <v>0</v>
      </c>
      <c r="EC12" s="8">
        <f t="shared" si="166"/>
        <v>0</v>
      </c>
      <c r="EE12" s="46" t="str">
        <f t="shared" si="65"/>
        <v>Teknisk/adm. bistand/Feltassistent</v>
      </c>
      <c r="EF12" s="6">
        <f t="shared" si="167"/>
        <v>0</v>
      </c>
      <c r="EG12" s="6">
        <f t="shared" si="167"/>
        <v>0</v>
      </c>
      <c r="EH12" s="6">
        <f t="shared" si="167"/>
        <v>0</v>
      </c>
      <c r="EI12" s="6">
        <f t="shared" si="167"/>
        <v>0</v>
      </c>
      <c r="EJ12" s="6">
        <f t="shared" si="167"/>
        <v>0</v>
      </c>
      <c r="EK12" s="6">
        <f t="shared" si="167"/>
        <v>0</v>
      </c>
      <c r="EL12" s="6">
        <f t="shared" si="167"/>
        <v>0</v>
      </c>
      <c r="EM12" s="6">
        <f t="shared" si="167"/>
        <v>0</v>
      </c>
      <c r="EN12" s="6">
        <f t="shared" si="167"/>
        <v>0</v>
      </c>
      <c r="EO12" s="6">
        <f t="shared" si="167"/>
        <v>0</v>
      </c>
      <c r="EP12" s="6">
        <f t="shared" si="167"/>
        <v>0</v>
      </c>
      <c r="EQ12" s="6">
        <f t="shared" si="167"/>
        <v>0</v>
      </c>
      <c r="ER12" s="6">
        <f t="shared" si="167"/>
        <v>0</v>
      </c>
      <c r="ES12" s="8">
        <f t="shared" si="168"/>
        <v>0</v>
      </c>
      <c r="EU12" s="46" t="str">
        <f t="shared" si="67"/>
        <v>Teknisk/adm. bistand/Feltassistent</v>
      </c>
      <c r="EV12" s="6">
        <f t="shared" si="169"/>
        <v>0</v>
      </c>
      <c r="EW12" s="6">
        <f t="shared" si="169"/>
        <v>0</v>
      </c>
      <c r="EX12" s="6">
        <f t="shared" si="169"/>
        <v>0</v>
      </c>
      <c r="EY12" s="6">
        <f t="shared" si="169"/>
        <v>0</v>
      </c>
      <c r="EZ12" s="6">
        <f t="shared" si="169"/>
        <v>0</v>
      </c>
      <c r="FA12" s="6">
        <f t="shared" si="169"/>
        <v>0</v>
      </c>
      <c r="FB12" s="6">
        <f t="shared" si="169"/>
        <v>0</v>
      </c>
      <c r="FC12" s="6">
        <f t="shared" si="169"/>
        <v>0</v>
      </c>
      <c r="FD12" s="6">
        <f t="shared" si="169"/>
        <v>0</v>
      </c>
      <c r="FE12" s="6">
        <f t="shared" si="169"/>
        <v>0</v>
      </c>
      <c r="FF12" s="6">
        <f t="shared" si="169"/>
        <v>0</v>
      </c>
      <c r="FG12" s="6">
        <f t="shared" si="169"/>
        <v>0</v>
      </c>
      <c r="FH12" s="6">
        <f t="shared" si="169"/>
        <v>0</v>
      </c>
      <c r="FI12" s="8">
        <f t="shared" si="170"/>
        <v>0</v>
      </c>
      <c r="FK12" s="46" t="str">
        <f t="shared" si="69"/>
        <v>Teknisk/adm. bistand/Feltassistent</v>
      </c>
      <c r="FL12" s="6">
        <f t="shared" si="171"/>
        <v>0</v>
      </c>
      <c r="FM12" s="6">
        <f t="shared" si="171"/>
        <v>-188634.74456076921</v>
      </c>
      <c r="FN12" s="6">
        <f t="shared" si="171"/>
        <v>0</v>
      </c>
      <c r="FO12" s="6">
        <f t="shared" si="171"/>
        <v>0</v>
      </c>
      <c r="FP12" s="6">
        <f t="shared" si="171"/>
        <v>0</v>
      </c>
      <c r="FQ12" s="6">
        <f t="shared" si="171"/>
        <v>0</v>
      </c>
      <c r="FR12" s="6">
        <f t="shared" si="171"/>
        <v>0</v>
      </c>
      <c r="FS12" s="6">
        <f t="shared" si="171"/>
        <v>0</v>
      </c>
      <c r="FT12" s="6">
        <f t="shared" si="171"/>
        <v>0</v>
      </c>
      <c r="FU12" s="6">
        <f t="shared" si="171"/>
        <v>0</v>
      </c>
      <c r="FV12" s="6">
        <f t="shared" si="171"/>
        <v>0</v>
      </c>
      <c r="FW12" s="6">
        <f t="shared" si="171"/>
        <v>0</v>
      </c>
      <c r="FX12" s="6">
        <f t="shared" si="171"/>
        <v>0</v>
      </c>
      <c r="FY12" s="8">
        <f t="shared" si="172"/>
        <v>-188634.74456076921</v>
      </c>
      <c r="GB12" s="46" t="str">
        <f t="shared" si="52"/>
        <v>Teknisk/adm. bistand/Feltassistent</v>
      </c>
      <c r="GC12" s="6"/>
      <c r="GD12" s="6"/>
      <c r="GE12" s="6"/>
      <c r="GF12" s="6"/>
      <c r="GG12" s="6"/>
      <c r="GH12" s="6"/>
      <c r="GI12" s="6"/>
      <c r="GJ12" s="6"/>
      <c r="GK12" s="6"/>
      <c r="GL12" s="6"/>
      <c r="GM12" s="6"/>
      <c r="GN12" s="6"/>
      <c r="GO12" s="6"/>
      <c r="GP12" s="8">
        <f t="shared" si="173"/>
        <v>0</v>
      </c>
      <c r="GS12" s="505">
        <f>IF(Registrering!$B$29="Prosjekter som foregår i UiOs lokaler",IF($B12="Teknisk/adm. bistand/Feltassistent",K12*Tabeller!J$11,K12*Tabeller!J$10),IF($B12="Teknisk/adm. bistand/Feltassistent",K12*Tabeller!J$13,K12*Tabeller!J$12))</f>
        <v>0</v>
      </c>
      <c r="GT12" s="505">
        <f>IF(Registrering!$B$29="Prosjekter som foregår i UiOs lokaler",IF($B12="Teknisk/adm. bistand/Feltassistent",L12*Tabeller!K$11,L12*Tabeller!K$10),IF($B12="Teknisk/adm. bistand/Feltassistent",L12*Tabeller!K$13,L12*Tabeller!K$12))</f>
        <v>35811</v>
      </c>
      <c r="GU12" s="505">
        <f>IF(Registrering!$B$29="Prosjekter som foregår i UiOs lokaler",IF($B12="Teknisk/adm. bistand/Feltassistent",M12*Tabeller!L$11,M12*Tabeller!L$10),IF($B12="Teknisk/adm. bistand/Feltassistent",M12*Tabeller!L$13,M12*Tabeller!L$12))</f>
        <v>0</v>
      </c>
      <c r="GV12" s="505">
        <f>IF(Registrering!$B$29="Prosjekter som foregår i UiOs lokaler",IF($B12="Teknisk/adm. bistand/Feltassistent",N12*Tabeller!M$11,N12*Tabeller!M$10),IF($B12="Teknisk/adm. bistand/Feltassistent",N12*Tabeller!M$13,N12*Tabeller!M$12))</f>
        <v>0</v>
      </c>
      <c r="GW12" s="505">
        <f>IF(Registrering!$B$29="Prosjekter som foregår i UiOs lokaler",IF($B12="Teknisk/adm. bistand/Feltassistent",O12*Tabeller!N$11,O12*Tabeller!N$10),IF($B12="Teknisk/adm. bistand/Feltassistent",O12*Tabeller!N$13,O12*Tabeller!N$12))</f>
        <v>0</v>
      </c>
      <c r="GX12" s="505">
        <f>IF(Registrering!$B$29="Prosjekter som foregår i UiOs lokaler",IF($B12="Teknisk/adm. bistand/Feltassistent",P12*Tabeller!O$11,P12*Tabeller!O$10),IF($B12="Teknisk/adm. bistand/Feltassistent",P12*Tabeller!O$13,P12*Tabeller!O$12))</f>
        <v>0</v>
      </c>
      <c r="GY12" s="505">
        <f>IF(Registrering!$B$29="Prosjekter som foregår i UiOs lokaler",IF($B12="Teknisk/adm. bistand/Feltassistent",Q12*Tabeller!P$11,Q12*Tabeller!P$10),IF($B12="Teknisk/adm. bistand/Feltassistent",Q12*Tabeller!P$13,Q12*Tabeller!P$12))</f>
        <v>0</v>
      </c>
      <c r="GZ12" s="505">
        <f>IF(Registrering!$B$29="Prosjekter som foregår i UiOs lokaler",IF($B12="Teknisk/adm. bistand/Feltassistent",R12*Tabeller!Q$11,R12*Tabeller!Q$10),IF($B12="Teknisk/adm. bistand/Feltassistent",R12*Tabeller!Q$13,R12*Tabeller!Q$12))</f>
        <v>0</v>
      </c>
      <c r="HA12" s="505">
        <f>IF(Registrering!$B$29="Prosjekter som foregår i UiOs lokaler",IF($B12="Teknisk/adm. bistand/Feltassistent",S12*Tabeller!R$11,S12*Tabeller!R$10),IF($B12="Teknisk/adm. bistand/Feltassistent",S12*Tabeller!R$13,S12*Tabeller!R$12))</f>
        <v>0</v>
      </c>
      <c r="HB12" s="505">
        <f>IF(Registrering!$B$29="Prosjekter som foregår i UiOs lokaler",IF($B12="Teknisk/adm. bistand/Feltassistent",T12*Tabeller!S$11,T12*Tabeller!S$10),IF($B12="Teknisk/adm. bistand/Feltassistent",T12*Tabeller!S$13,T12*Tabeller!S$12))</f>
        <v>0</v>
      </c>
      <c r="HC12" s="505">
        <f>IF(Registrering!$B$29="Prosjekter som foregår i UiOs lokaler",IF($B12="Teknisk/adm. bistand/Feltassistent",U12*Tabeller!T$11,U12*Tabeller!T$10),IF($B12="Teknisk/adm. bistand/Feltassistent",U12*Tabeller!T$13,U12*Tabeller!T$12))</f>
        <v>0</v>
      </c>
      <c r="HD12" s="505">
        <f>IF(Registrering!$B$29="Prosjekter som foregår i UiOs lokaler",IF($B12="Teknisk/adm. bistand/Feltassistent",V12*Tabeller!U$11,V12*Tabeller!U$10),IF($B12="Teknisk/adm. bistand/Feltassistent",V12*Tabeller!U$13,V12*Tabeller!U$12))</f>
        <v>0</v>
      </c>
      <c r="HE12" s="505">
        <f>IF(Registrering!$B$29="Prosjekter som foregår i UiOs lokaler",IF($B12="Teknisk/adm. bistand/Feltassistent",W12*Tabeller!V$11,W12*Tabeller!V$10),IF($B12="Teknisk/adm. bistand/Feltassistent",W12*Tabeller!V$13,W12*Tabeller!V$12))</f>
        <v>0</v>
      </c>
    </row>
    <row r="13" spans="1:213" ht="15" x14ac:dyDescent="0.25">
      <c r="B13" s="203" t="s">
        <v>89</v>
      </c>
      <c r="C13" s="388">
        <f>IF(Registrering!$B$28="Fast beløp",0,IF(Registrering!$B$28="Sats for ekst. fin. overhead",0,DL13))</f>
        <v>-137200</v>
      </c>
      <c r="D13" s="388">
        <f t="shared" ref="D13" si="180">SUM(AR13:BD13)</f>
        <v>134032.815882</v>
      </c>
      <c r="E13" s="388">
        <f t="shared" ref="E13" si="181">IFERROR(SUM(BF13:BR13),0)</f>
        <v>53406</v>
      </c>
      <c r="F13" s="388">
        <f t="shared" ref="F13" si="182">SUM(D13:E13)</f>
        <v>187438.815882</v>
      </c>
      <c r="G13" s="57">
        <f t="shared" ref="G13" si="183">SUM(K13:W13)</f>
        <v>0.1</v>
      </c>
      <c r="H13" s="585" t="s">
        <v>62</v>
      </c>
      <c r="I13" s="586">
        <v>1030000</v>
      </c>
      <c r="J13" s="585" t="s">
        <v>90</v>
      </c>
      <c r="K13" s="587"/>
      <c r="L13" s="587">
        <v>0.1</v>
      </c>
      <c r="M13" s="587"/>
      <c r="N13" s="587"/>
      <c r="O13" s="587"/>
      <c r="P13" s="587"/>
      <c r="Q13" s="587"/>
      <c r="R13" s="587"/>
      <c r="S13" s="587"/>
      <c r="T13" s="587"/>
      <c r="U13" s="587"/>
      <c r="V13" s="587"/>
      <c r="W13" s="587"/>
      <c r="AG13" s="6">
        <f t="shared" si="177"/>
        <v>1030000</v>
      </c>
      <c r="AH13" s="6">
        <f>AG13*Tabeller!$I$35</f>
        <v>1030000</v>
      </c>
      <c r="AI13" s="6">
        <f t="shared" si="178"/>
        <v>930600</v>
      </c>
      <c r="AJ13" s="87">
        <f>AI13*Tabeller!$H$26</f>
        <v>111672</v>
      </c>
      <c r="AK13" s="6">
        <f>SUM(AI13:AJ13,AL13)*Tabeller!$H$28</f>
        <v>160031.052</v>
      </c>
      <c r="AL13" s="6">
        <f>AH13*Tabeller!$H$27</f>
        <v>92700</v>
      </c>
      <c r="AM13" s="6">
        <f t="shared" si="179"/>
        <v>1295003.0519999999</v>
      </c>
      <c r="AN13" s="6">
        <f>AM13+(IF(B13="Teknisk adm bistand",Registrering!$E$51,Registrering!$B$51))</f>
        <v>1295003.0519999999</v>
      </c>
      <c r="AO13" s="6">
        <f>AN13/Tabeller!$H$5</f>
        <v>795.45642014742009</v>
      </c>
      <c r="AR13" s="6">
        <f>((K13*Budsjett!$AM13))</f>
        <v>0</v>
      </c>
      <c r="AS13" s="6">
        <f>((L13*Budsjett!$AM13)*(Tabeller!J$35))</f>
        <v>134032.815882</v>
      </c>
      <c r="AT13" s="6">
        <f>((M13*Budsjett!$AM13)*(Tabeller!K$35))</f>
        <v>0</v>
      </c>
      <c r="AU13" s="6">
        <f>((N13*Budsjett!$AM13)*(Tabeller!L$35))</f>
        <v>0</v>
      </c>
      <c r="AV13" s="6">
        <f>((O13*Budsjett!$AM13)*(Tabeller!M$35))</f>
        <v>0</v>
      </c>
      <c r="AW13" s="6">
        <f>((P13*Budsjett!$AM13)*(Tabeller!N$35))</f>
        <v>0</v>
      </c>
      <c r="AX13" s="6">
        <f>((Q13*Budsjett!$AM13)*(Tabeller!O$35))</f>
        <v>0</v>
      </c>
      <c r="AY13" s="6">
        <f>((R13*Budsjett!$AM13)*(Tabeller!P$35))</f>
        <v>0</v>
      </c>
      <c r="AZ13" s="6">
        <f>((S13*Budsjett!$AM13)*(Tabeller!Q$35))</f>
        <v>0</v>
      </c>
      <c r="BA13" s="6">
        <f>((T13*Budsjett!$AM13)*(Tabeller!R$35))</f>
        <v>0</v>
      </c>
      <c r="BB13" s="6">
        <f>((U13*Budsjett!$AM13)*(Tabeller!S$35))</f>
        <v>0</v>
      </c>
      <c r="BC13" s="6">
        <f>((V13*Budsjett!$AM13)*(Tabeller!T$35))</f>
        <v>0</v>
      </c>
      <c r="BD13" s="6">
        <f>((W13*Budsjett!$AM13)*(Tabeller!U$35))</f>
        <v>0</v>
      </c>
      <c r="BF13" s="6">
        <f t="shared" si="154"/>
        <v>0</v>
      </c>
      <c r="BG13" s="6">
        <f t="shared" si="154"/>
        <v>53406</v>
      </c>
      <c r="BH13" s="6">
        <f t="shared" si="154"/>
        <v>0</v>
      </c>
      <c r="BI13" s="6">
        <f t="shared" si="154"/>
        <v>0</v>
      </c>
      <c r="BJ13" s="6">
        <f t="shared" si="154"/>
        <v>0</v>
      </c>
      <c r="BK13" s="6">
        <f t="shared" si="154"/>
        <v>0</v>
      </c>
      <c r="BL13" s="6">
        <f t="shared" si="154"/>
        <v>0</v>
      </c>
      <c r="BM13" s="6">
        <f t="shared" si="154"/>
        <v>0</v>
      </c>
      <c r="BN13" s="6">
        <f t="shared" si="154"/>
        <v>0</v>
      </c>
      <c r="BO13" s="6">
        <f t="shared" si="154"/>
        <v>0</v>
      </c>
      <c r="BP13" s="6">
        <f t="shared" si="154"/>
        <v>0</v>
      </c>
      <c r="BQ13" s="6">
        <f t="shared" si="154"/>
        <v>0</v>
      </c>
      <c r="BR13" s="6">
        <f t="shared" si="154"/>
        <v>0</v>
      </c>
      <c r="BU13" s="6">
        <f>IFERROR(IF($F$93=$M$93,AR13*$E$84,AR13*Budsjett!$E$85),0)</f>
        <v>0</v>
      </c>
      <c r="BV13" s="6">
        <f>IFERROR(IF($F$93=$M$93,AS13*$E$84,AS13*Budsjett!$E$85),0)</f>
        <v>-469020.3618091949</v>
      </c>
      <c r="BW13" s="6">
        <f>IFERROR(IF($F$93=$M$93,AT13*$E$84,AT13*Budsjett!$E$85),0)</f>
        <v>0</v>
      </c>
      <c r="BX13" s="6">
        <f>IFERROR(IF($F$93=$M$93,AU13*$E$84,AU13*Budsjett!$E$85),0)</f>
        <v>0</v>
      </c>
      <c r="BY13" s="6">
        <f>IFERROR(IF($F$93=$M$93,AV13*$E$84,AV13*Budsjett!$E$85),0)</f>
        <v>0</v>
      </c>
      <c r="BZ13" s="6">
        <f>IFERROR(IF($F$93=$M$93,AW13*$E$84,AW13*Budsjett!$E$85),0)</f>
        <v>0</v>
      </c>
      <c r="CA13" s="6">
        <f>IFERROR(IF($F$93=$M$93,AX13*$E$84,AX13*Budsjett!$E$85),0)</f>
        <v>0</v>
      </c>
      <c r="CB13" s="6">
        <f>IFERROR(IF($F$93=$M$93,AY13*$E$84,AY13*Budsjett!$E$85),0)</f>
        <v>0</v>
      </c>
      <c r="CC13" s="6">
        <f>IFERROR(IF($F$93=$M$93,AZ13*$E$84,AZ13*Budsjett!$E$85),0)</f>
        <v>0</v>
      </c>
      <c r="CD13" s="6">
        <f>IFERROR(IF($F$93=$M$93,BA13*$E$84,BA13*Budsjett!$E$85),0)</f>
        <v>0</v>
      </c>
      <c r="CE13" s="6">
        <f>IFERROR(IF($F$93=$M$93,BB13*$E$84,BB13*Budsjett!$E$85),0)</f>
        <v>0</v>
      </c>
      <c r="CF13" s="6">
        <f>IFERROR(IF($F$93=$M$93,BC13*$E$84,BC13*Budsjett!$E$85),0)</f>
        <v>0</v>
      </c>
      <c r="CG13" s="6">
        <f>IFERROR(IF($F$93=$M$93,BD13*$E$84,BD13*Budsjett!$E$85),0)</f>
        <v>0</v>
      </c>
      <c r="CJ13" s="6">
        <f t="shared" ref="CJ13" si="184">BF13-BU13</f>
        <v>0</v>
      </c>
      <c r="CK13" s="6">
        <f t="shared" ref="CK13" si="185">BG13-BV13</f>
        <v>522426.3618091949</v>
      </c>
      <c r="CL13" s="6">
        <f t="shared" ref="CL13" si="186">BH13-BW13</f>
        <v>0</v>
      </c>
      <c r="CM13" s="6">
        <f t="shared" ref="CM13" si="187">BI13-BX13</f>
        <v>0</v>
      </c>
      <c r="CN13" s="6">
        <f t="shared" ref="CN13" si="188">BJ13-BY13</f>
        <v>0</v>
      </c>
      <c r="CO13" s="6">
        <f t="shared" ref="CO13" si="189">BK13-BZ13</f>
        <v>0</v>
      </c>
      <c r="CP13" s="6">
        <f t="shared" ref="CP13" si="190">BL13-CA13</f>
        <v>0</v>
      </c>
      <c r="CQ13" s="6">
        <f t="shared" ref="CQ13" si="191">BM13-CB13</f>
        <v>0</v>
      </c>
      <c r="CR13" s="6">
        <f t="shared" ref="CR13" si="192">BN13-CC13</f>
        <v>0</v>
      </c>
      <c r="CS13" s="6">
        <f t="shared" ref="CS13" si="193">BO13-CD13</f>
        <v>0</v>
      </c>
      <c r="CT13" s="6">
        <f t="shared" ref="CT13" si="194">BP13-CE13</f>
        <v>0</v>
      </c>
      <c r="CU13" s="6">
        <f t="shared" ref="CU13" si="195">BQ13-CF13</f>
        <v>0</v>
      </c>
      <c r="CV13" s="6">
        <f t="shared" ref="CV13" si="196">BR13-CG13</f>
        <v>0</v>
      </c>
      <c r="CX13" s="46" t="str">
        <f>B13</f>
        <v>Forsker - professor</v>
      </c>
      <c r="CY13" s="6">
        <f>-((IF($CX13="Teknisk/adm. bistand/Feltassistent",IF(Budsjett!AR13*(1+Tabeller!$I$62)&gt;Tabeller!I$55,Tabeller!I$55,Budsjett!AR13*(1+Tabeller!$I$62)),0)+(IF($CX13="Forsker - professor",Tabeller!I$55*K13,0)+IF($CX13="Prosjektleder/adm.leder",Tabeller!I$54*K13,0)+IF($CX13="Forsker - 1.aman.",Tabeller!I$56*K13,0)+IF($CX13="Gjesteforsker",Tabeller!I$58*K13,0)+IF($CX13="Postdoktor / forsker",Tabeller!I$59*K13,0)+IF($CX13="Stipendiat",Tabeller!I$60*K13,0)+IF($CX13="Forsker (rundsum)",Tabeller!I$57*K13,0)+IF($CX13="Vit.ass",Tabeller!I$61*K13,0))/1))</f>
        <v>0</v>
      </c>
      <c r="CZ13" s="6">
        <f>-((IF($CX13="Teknisk/adm. bistand/Feltassistent",IF(Budsjett!AS13*(1+Tabeller!$I$62)&gt;Tabeller!J$55,Tabeller!J$55,Budsjett!AS13*(1+Tabeller!$I$62)),0)+(IF($CX13="Forsker - professor",Tabeller!J$55*L13,0)+IF($CX13="Prosjektleder/adm.leder",Tabeller!J$54*L13,0)+IF($CX13="Forsker - 1.aman.",Tabeller!J$56*L13,0)+IF($CX13="Gjesteforsker",Tabeller!J$58*L13,0)+IF($CX13="Postdoktor / forsker",Tabeller!J$59*L13,0)+IF($CX13="Stipendiat",Tabeller!J$60*L13,0)+IF($CX13="Forsker (rundsum)",Tabeller!J$57*L13,0)+IF($CX13="Vit.ass",Tabeller!J$61*L13,0))/1))</f>
        <v>-137200</v>
      </c>
      <c r="DA13" s="6">
        <f>-((IF($CX13="Teknisk/adm. bistand/Feltassistent",IF(Budsjett!AT13*(1+Tabeller!$I$62)&gt;Tabeller!K$55,Tabeller!K$55,Budsjett!AT13*(1+Tabeller!$I$62)),0)+(IF($CX13="Forsker - professor",Tabeller!K$55*M13,0)+IF($CX13="Prosjektleder/adm.leder",Tabeller!K$54*M13,0)+IF($CX13="Forsker - 1.aman.",Tabeller!K$56*M13,0)+IF($CX13="Gjesteforsker",Tabeller!K$58*M13,0)+IF($CX13="Postdoktor / forsker",Tabeller!K$59*M13,0)+IF($CX13="Stipendiat",Tabeller!K$60*M13,0)+IF($CX13="Forsker (rundsum)",Tabeller!K$57*M13,0)+IF($CX13="Vit.ass",Tabeller!K$61*M13,0))/1))</f>
        <v>0</v>
      </c>
      <c r="DB13" s="6">
        <f>-((IF($CX13="Teknisk/adm. bistand/Feltassistent",IF(Budsjett!AU13*(1+Tabeller!$I$62)&gt;Tabeller!L$55,Tabeller!L$55,Budsjett!AU13*(1+Tabeller!$I$62)),0)+(IF($CX13="Forsker - professor",Tabeller!L$55*N13,0)+IF($CX13="Prosjektleder/adm.leder",Tabeller!L$54*N13,0)+IF($CX13="Forsker - 1.aman.",Tabeller!L$56*N13,0)+IF($CX13="Gjesteforsker",Tabeller!L$58*N13,0)+IF($CX13="Postdoktor / forsker",Tabeller!L$59*N13,0)+IF($CX13="Stipendiat",Tabeller!L$60*N13,0)+IF($CX13="Forsker (rundsum)",Tabeller!L$57*N13,0)+IF($CX13="Vit.ass",Tabeller!L$61*N13,0))/1))</f>
        <v>0</v>
      </c>
      <c r="DC13" s="6">
        <f>-((IF($CX13="Teknisk/adm. bistand/Feltassistent",IF(Budsjett!AV13*(1+Tabeller!$I$62)&gt;Tabeller!M$55,Tabeller!M$55,Budsjett!AV13*(1+Tabeller!$I$62)),0)+(IF($CX13="Forsker - professor",Tabeller!M$55*O13,0)+IF($CX13="Prosjektleder/adm.leder",Tabeller!M$54*O13,0)+IF($CX13="Forsker - 1.aman.",Tabeller!M$56*O13,0)+IF($CX13="Gjesteforsker",Tabeller!M$58*O13,0)+IF($CX13="Postdoktor / forsker",Tabeller!M$59*O13,0)+IF($CX13="Stipendiat",Tabeller!M$60*O13,0)+IF($CX13="Forsker (rundsum)",Tabeller!M$57*O13,0)+IF($CX13="Vit.ass",Tabeller!M$61*O13,0))/1))</f>
        <v>0</v>
      </c>
      <c r="DD13" s="6">
        <f>-((IF($CX13="Teknisk/adm. bistand/Feltassistent",IF(Budsjett!AW13*(1+Tabeller!$I$62)&gt;Tabeller!N$55,Tabeller!N$55,Budsjett!AW13*(1+Tabeller!$I$62)),0)+(IF($CX13="Forsker - professor",Tabeller!N$55*P13,0)+IF($CX13="Prosjektleder/adm.leder",Tabeller!N$54*P13,0)+IF($CX13="Forsker - 1.aman.",Tabeller!N$56*P13,0)+IF($CX13="Gjesteforsker",Tabeller!N$58*P13,0)+IF($CX13="Postdoktor / forsker",Tabeller!N$59*P13,0)+IF($CX13="Stipendiat",Tabeller!N$60*P13,0)+IF($CX13="Forsker (rundsum)",Tabeller!N$57*P13,0)+IF($CX13="Vit.ass",Tabeller!N$61*P13,0))/1))</f>
        <v>0</v>
      </c>
      <c r="DE13" s="6">
        <f>-((IF($CX13="Teknisk/adm. bistand/Feltassistent",IF(Budsjett!AX13*(1+Tabeller!$I$62)&gt;Tabeller!O$55,Tabeller!O$55,Budsjett!AX13*(1+Tabeller!$I$62)),0)+(IF($CX13="Forsker - professor",Tabeller!O$55*Q13,0)+IF($CX13="Prosjektleder/adm.leder",Tabeller!O$54*Q13,0)+IF($CX13="Forsker - 1.aman.",Tabeller!O$56*Q13,0)+IF($CX13="Gjesteforsker",Tabeller!O$58*Q13,0)+IF($CX13="Postdoktor / forsker",Tabeller!O$59*Q13,0)+IF($CX13="Stipendiat",Tabeller!O$60*Q13,0)+IF($CX13="Forsker (rundsum)",Tabeller!O$57*Q13,0)+IF($CX13="Vit.ass",Tabeller!O$61*Q13,0))/1))</f>
        <v>0</v>
      </c>
      <c r="DF13" s="6">
        <f>-((IF($CX13="Teknisk/adm. bistand/Feltassistent",IF(Budsjett!AY13*(1+Tabeller!$I$62)&gt;Tabeller!P$55,Tabeller!P$55,Budsjett!AY13*(1+Tabeller!$I$62)),0)+(IF($CX13="Forsker - professor",Tabeller!P$55*R13,0)+IF($CX13="Prosjektleder/adm.leder",Tabeller!P$54*R13,0)+IF($CX13="Forsker - 1.aman.",Tabeller!P$56*R13,0)+IF($CX13="Gjesteforsker",Tabeller!P$58*R13,0)+IF($CX13="Postdoktor / forsker",Tabeller!P$59*R13,0)+IF($CX13="Stipendiat",Tabeller!P$60*R13,0)+IF($CX13="Forsker (rundsum)",Tabeller!P$57*R13,0)+IF($CX13="Vit.ass",Tabeller!P$61*R13,0))/1))</f>
        <v>0</v>
      </c>
      <c r="DG13" s="6">
        <f>-((IF($CX13="Teknisk/adm. bistand/Feltassistent",IF(Budsjett!AZ13*(1+Tabeller!$I$62)&gt;Tabeller!Q$55,Tabeller!Q$55,Budsjett!AZ13*(1+Tabeller!$I$62)),0)+(IF($CX13="Forsker - professor",Tabeller!Q$55*S13,0)+IF($CX13="Prosjektleder/adm.leder",Tabeller!Q$54*S13,0)+IF($CX13="Forsker - 1.aman.",Tabeller!Q$56*S13,0)+IF($CX13="Gjesteforsker",Tabeller!Q$58*S13,0)+IF($CX13="Postdoktor / forsker",Tabeller!Q$59*S13,0)+IF($CX13="Stipendiat",Tabeller!Q$60*S13,0)+IF($CX13="Forsker (rundsum)",Tabeller!Q$57*S13,0)+IF($CX13="Vit.ass",Tabeller!Q$61*S13,0))/1))</f>
        <v>0</v>
      </c>
      <c r="DH13" s="6">
        <f>-((IF($CX13="Teknisk/adm. bistand/Feltassistent",IF(Budsjett!BA13*(1+Tabeller!$I$62)&gt;Tabeller!R$55,Tabeller!R$55,Budsjett!BA13*(1+Tabeller!$I$62)),0)+(IF($CX13="Forsker - professor",Tabeller!R$55*T13,0)+IF($CX13="Prosjektleder/adm.leder",Tabeller!R$54*T13,0)+IF($CX13="Forsker - 1.aman.",Tabeller!R$56*T13,0)+IF($CX13="Gjesteforsker",Tabeller!R$58*T13,0)+IF($CX13="Postdoktor / forsker",Tabeller!R$59*T13,0)+IF($CX13="Stipendiat",Tabeller!R$60*T13,0)+IF($CX13="Forsker (rundsum)",Tabeller!R$57*T13,0)+IF($CX13="Vit.ass",Tabeller!R$61*T13,0))/1))</f>
        <v>0</v>
      </c>
      <c r="DI13" s="6">
        <f>-((IF($CX13="Teknisk/adm. bistand/Feltassistent",IF(Budsjett!BB13*(1+Tabeller!$I$62)&gt;Tabeller!S$55,Tabeller!S$55,Budsjett!BB13*(1+Tabeller!$I$62)),0)+(IF($CX13="Forsker - professor",Tabeller!S$55*U13,0)+IF($CX13="Prosjektleder/adm.leder",Tabeller!S$54*U13,0)+IF($CX13="Forsker - 1.aman.",Tabeller!S$56*U13,0)+IF($CX13="Gjesteforsker",Tabeller!S$58*U13,0)+IF($CX13="Postdoktor / forsker",Tabeller!S$59*U13,0)+IF($CX13="Stipendiat",Tabeller!S$60*U13,0)+IF($CX13="Forsker (rundsum)",Tabeller!S$57*U13,0)+IF($CX13="Vit.ass",Tabeller!S$61*U13,0))/1))</f>
        <v>0</v>
      </c>
      <c r="DJ13" s="6">
        <f>-((IF($CX13="Teknisk/adm. bistand/Feltassistent",IF(Budsjett!BC13*(1+Tabeller!$I$62)&gt;Tabeller!T$55,Tabeller!T$55,Budsjett!BC13*(1+Tabeller!$I$62)),0)+(IF($CX13="Forsker - professor",Tabeller!T$55*V13,0)+IF($CX13="Prosjektleder/adm.leder",Tabeller!T$54*V13,0)+IF($CX13="Forsker - 1.aman.",Tabeller!T$56*V13,0)+IF($CX13="Gjesteforsker",Tabeller!T$58*V13,0)+IF($CX13="Postdoktor / forsker",Tabeller!T$59*V13,0)+IF($CX13="Stipendiat",Tabeller!T$60*V13,0)+IF($CX13="Forsker (rundsum)",Tabeller!T$57*V13,0)+IF($CX13="Vit.ass",Tabeller!T$61*V13,0))/1))</f>
        <v>0</v>
      </c>
      <c r="DK13" s="6">
        <f>-((IF($CX13="Teknisk/adm. bistand/Feltassistent",IF(Budsjett!BD13*(1+Tabeller!$I$62)&gt;Tabeller!U$55,Tabeller!U$55,Budsjett!BD13*(1+Tabeller!$I$62)),0)+(IF($CX13="Forsker - professor",Tabeller!U$55*W13,0)+IF($CX13="Prosjektleder/adm.leder",Tabeller!U$54*W13,0)+IF($CX13="Forsker - 1.aman.",Tabeller!U$56*W13,0)+IF($CX13="Gjesteforsker",Tabeller!U$58*W13,0)+IF($CX13="Postdoktor / forsker",Tabeller!U$59*W13,0)+IF($CX13="Stipendiat",Tabeller!U$60*W13,0)+IF($CX13="Forsker (rundsum)",Tabeller!U$57*W13,0)+IF($CX13="Vit.ass",Tabeller!U$61*W13,0))/1))</f>
        <v>0</v>
      </c>
      <c r="DL13" s="8">
        <f t="shared" ref="DL13" si="197">SUM(CY13:DK13)</f>
        <v>-137200</v>
      </c>
      <c r="DO13" s="46" t="str">
        <f t="shared" ref="DO13" si="198">CX13</f>
        <v>Forsker - professor</v>
      </c>
      <c r="DP13" s="6">
        <f t="shared" ref="DP13" si="199">IF($H13="NFR",CY13,0)</f>
        <v>0</v>
      </c>
      <c r="DQ13" s="6">
        <f t="shared" ref="DQ13" si="200">IF($H13="NFR",CZ13,0)</f>
        <v>0</v>
      </c>
      <c r="DR13" s="6">
        <f t="shared" ref="DR13" si="201">IF($H13="NFR",DA13,0)</f>
        <v>0</v>
      </c>
      <c r="DS13" s="6">
        <f t="shared" ref="DS13" si="202">IF($H13="NFR",DB13,0)</f>
        <v>0</v>
      </c>
      <c r="DT13" s="6">
        <f t="shared" ref="DT13" si="203">IF($H13="NFR",DC13,0)</f>
        <v>0</v>
      </c>
      <c r="DU13" s="6">
        <f t="shared" ref="DU13" si="204">IF($H13="NFR",DD13,0)</f>
        <v>0</v>
      </c>
      <c r="DV13" s="6">
        <f t="shared" ref="DV13" si="205">IF($H13="NFR",DE13,0)</f>
        <v>0</v>
      </c>
      <c r="DW13" s="6">
        <f t="shared" ref="DW13" si="206">IF($H13="NFR",DF13,0)</f>
        <v>0</v>
      </c>
      <c r="DX13" s="6">
        <f t="shared" ref="DX13" si="207">IF($H13="NFR",DG13,0)</f>
        <v>0</v>
      </c>
      <c r="DY13" s="6">
        <f t="shared" ref="DY13" si="208">IF($H13="NFR",DH13,0)</f>
        <v>0</v>
      </c>
      <c r="DZ13" s="6">
        <f t="shared" ref="DZ13" si="209">IF($H13="NFR",DI13,0)</f>
        <v>0</v>
      </c>
      <c r="EA13" s="6">
        <f t="shared" ref="EA13" si="210">IF($H13="NFR",DJ13,0)</f>
        <v>0</v>
      </c>
      <c r="EB13" s="6">
        <f t="shared" ref="EB13" si="211">IF($H13="NFR",DK13,0)</f>
        <v>0</v>
      </c>
      <c r="EC13" s="8">
        <f t="shared" ref="EC13" si="212">SUM(DP13:EB13)</f>
        <v>0</v>
      </c>
      <c r="EE13" s="46" t="str">
        <f t="shared" ref="EE13" si="213">DO13</f>
        <v>Forsker - professor</v>
      </c>
      <c r="EF13" s="6">
        <f t="shared" si="167"/>
        <v>0</v>
      </c>
      <c r="EG13" s="6">
        <f t="shared" si="167"/>
        <v>0</v>
      </c>
      <c r="EH13" s="6">
        <f t="shared" si="167"/>
        <v>0</v>
      </c>
      <c r="EI13" s="6">
        <f t="shared" si="167"/>
        <v>0</v>
      </c>
      <c r="EJ13" s="6">
        <f t="shared" si="167"/>
        <v>0</v>
      </c>
      <c r="EK13" s="6">
        <f t="shared" si="167"/>
        <v>0</v>
      </c>
      <c r="EL13" s="6">
        <f t="shared" si="167"/>
        <v>0</v>
      </c>
      <c r="EM13" s="6">
        <f t="shared" si="167"/>
        <v>0</v>
      </c>
      <c r="EN13" s="6">
        <f t="shared" si="167"/>
        <v>0</v>
      </c>
      <c r="EO13" s="6">
        <f t="shared" si="167"/>
        <v>0</v>
      </c>
      <c r="EP13" s="6">
        <f t="shared" si="167"/>
        <v>0</v>
      </c>
      <c r="EQ13" s="6">
        <f t="shared" si="167"/>
        <v>0</v>
      </c>
      <c r="ER13" s="6">
        <f t="shared" si="167"/>
        <v>0</v>
      </c>
      <c r="ES13" s="8">
        <f t="shared" ref="ES13" si="214">SUM(EF13:ER13)</f>
        <v>0</v>
      </c>
      <c r="EU13" s="46" t="str">
        <f t="shared" ref="EU13" si="215">EE13</f>
        <v>Forsker - professor</v>
      </c>
      <c r="EV13" s="6">
        <f t="shared" si="169"/>
        <v>0</v>
      </c>
      <c r="EW13" s="6">
        <f t="shared" si="169"/>
        <v>0</v>
      </c>
      <c r="EX13" s="6">
        <f t="shared" si="169"/>
        <v>0</v>
      </c>
      <c r="EY13" s="6">
        <f t="shared" si="169"/>
        <v>0</v>
      </c>
      <c r="EZ13" s="6">
        <f t="shared" si="169"/>
        <v>0</v>
      </c>
      <c r="FA13" s="6">
        <f t="shared" si="169"/>
        <v>0</v>
      </c>
      <c r="FB13" s="6">
        <f t="shared" si="169"/>
        <v>0</v>
      </c>
      <c r="FC13" s="6">
        <f t="shared" si="169"/>
        <v>0</v>
      </c>
      <c r="FD13" s="6">
        <f t="shared" si="169"/>
        <v>0</v>
      </c>
      <c r="FE13" s="6">
        <f t="shared" si="169"/>
        <v>0</v>
      </c>
      <c r="FF13" s="6">
        <f t="shared" si="169"/>
        <v>0</v>
      </c>
      <c r="FG13" s="6">
        <f t="shared" si="169"/>
        <v>0</v>
      </c>
      <c r="FH13" s="6">
        <f t="shared" si="169"/>
        <v>0</v>
      </c>
      <c r="FI13" s="8">
        <f t="shared" ref="FI13" si="216">SUM(EV13:FH13)</f>
        <v>0</v>
      </c>
      <c r="FK13" s="46" t="str">
        <f t="shared" ref="FK13" si="217">EU13</f>
        <v>Forsker - professor</v>
      </c>
      <c r="FL13" s="6">
        <f t="shared" si="171"/>
        <v>0</v>
      </c>
      <c r="FM13" s="6">
        <f t="shared" si="171"/>
        <v>-137200</v>
      </c>
      <c r="FN13" s="6">
        <f t="shared" si="171"/>
        <v>0</v>
      </c>
      <c r="FO13" s="6">
        <f t="shared" si="171"/>
        <v>0</v>
      </c>
      <c r="FP13" s="6">
        <f t="shared" si="171"/>
        <v>0</v>
      </c>
      <c r="FQ13" s="6">
        <f t="shared" si="171"/>
        <v>0</v>
      </c>
      <c r="FR13" s="6">
        <f t="shared" si="171"/>
        <v>0</v>
      </c>
      <c r="FS13" s="6">
        <f t="shared" si="171"/>
        <v>0</v>
      </c>
      <c r="FT13" s="6">
        <f t="shared" si="171"/>
        <v>0</v>
      </c>
      <c r="FU13" s="6">
        <f t="shared" si="171"/>
        <v>0</v>
      </c>
      <c r="FV13" s="6">
        <f t="shared" si="171"/>
        <v>0</v>
      </c>
      <c r="FW13" s="6">
        <f t="shared" si="171"/>
        <v>0</v>
      </c>
      <c r="FX13" s="6">
        <f t="shared" si="171"/>
        <v>0</v>
      </c>
      <c r="FY13" s="8">
        <f t="shared" ref="FY13" si="218">SUM(FL13:FX13)</f>
        <v>-137200</v>
      </c>
      <c r="GB13" s="46" t="str">
        <f t="shared" ref="GB13" si="219">FK13</f>
        <v>Forsker - professor</v>
      </c>
      <c r="GC13" s="6"/>
      <c r="GD13" s="6"/>
      <c r="GE13" s="6"/>
      <c r="GF13" s="6"/>
      <c r="GG13" s="6"/>
      <c r="GH13" s="6"/>
      <c r="GI13" s="6"/>
      <c r="GJ13" s="6"/>
      <c r="GK13" s="6"/>
      <c r="GL13" s="6"/>
      <c r="GM13" s="6"/>
      <c r="GN13" s="6"/>
      <c r="GO13" s="6"/>
      <c r="GP13" s="8">
        <f t="shared" ref="GP13" si="220">SUM(GC13:GO13)</f>
        <v>0</v>
      </c>
      <c r="GS13" s="505">
        <f>IF(Registrering!$B$29="Prosjekter som foregår i UiOs lokaler",IF($B13="Teknisk/adm. bistand/Feltassistent",K13*Tabeller!J$11,K13*Tabeller!J$10),IF($B13="Teknisk/adm. bistand/Feltassistent",K13*Tabeller!J$13,K13*Tabeller!J$12))</f>
        <v>0</v>
      </c>
      <c r="GT13" s="505">
        <f>IF(Registrering!$B$29="Prosjekter som foregår i UiOs lokaler",IF($B13="Teknisk/adm. bistand/Feltassistent",L13*Tabeller!K$11,L13*Tabeller!K$10),IF($B13="Teknisk/adm. bistand/Feltassistent",L13*Tabeller!K$13,L13*Tabeller!K$12))</f>
        <v>53406</v>
      </c>
      <c r="GU13" s="505">
        <f>IF(Registrering!$B$29="Prosjekter som foregår i UiOs lokaler",IF($B13="Teknisk/adm. bistand/Feltassistent",M13*Tabeller!L$11,M13*Tabeller!L$10),IF($B13="Teknisk/adm. bistand/Feltassistent",M13*Tabeller!L$13,M13*Tabeller!L$12))</f>
        <v>0</v>
      </c>
      <c r="GV13" s="505">
        <f>IF(Registrering!$B$29="Prosjekter som foregår i UiOs lokaler",IF($B13="Teknisk/adm. bistand/Feltassistent",N13*Tabeller!M$11,N13*Tabeller!M$10),IF($B13="Teknisk/adm. bistand/Feltassistent",N13*Tabeller!M$13,N13*Tabeller!M$12))</f>
        <v>0</v>
      </c>
      <c r="GW13" s="505">
        <f>IF(Registrering!$B$29="Prosjekter som foregår i UiOs lokaler",IF($B13="Teknisk/adm. bistand/Feltassistent",O13*Tabeller!N$11,O13*Tabeller!N$10),IF($B13="Teknisk/adm. bistand/Feltassistent",O13*Tabeller!N$13,O13*Tabeller!N$12))</f>
        <v>0</v>
      </c>
      <c r="GX13" s="505">
        <f>IF(Registrering!$B$29="Prosjekter som foregår i UiOs lokaler",IF($B13="Teknisk/adm. bistand/Feltassistent",P13*Tabeller!O$11,P13*Tabeller!O$10),IF($B13="Teknisk/adm. bistand/Feltassistent",P13*Tabeller!O$13,P13*Tabeller!O$12))</f>
        <v>0</v>
      </c>
      <c r="GY13" s="505">
        <f>IF(Registrering!$B$29="Prosjekter som foregår i UiOs lokaler",IF($B13="Teknisk/adm. bistand/Feltassistent",Q13*Tabeller!P$11,Q13*Tabeller!P$10),IF($B13="Teknisk/adm. bistand/Feltassistent",Q13*Tabeller!P$13,Q13*Tabeller!P$12))</f>
        <v>0</v>
      </c>
      <c r="GZ13" s="505">
        <f>IF(Registrering!$B$29="Prosjekter som foregår i UiOs lokaler",IF($B13="Teknisk/adm. bistand/Feltassistent",R13*Tabeller!Q$11,R13*Tabeller!Q$10),IF($B13="Teknisk/adm. bistand/Feltassistent",R13*Tabeller!Q$13,R13*Tabeller!Q$12))</f>
        <v>0</v>
      </c>
      <c r="HA13" s="505">
        <f>IF(Registrering!$B$29="Prosjekter som foregår i UiOs lokaler",IF($B13="Teknisk/adm. bistand/Feltassistent",S13*Tabeller!R$11,S13*Tabeller!R$10),IF($B13="Teknisk/adm. bistand/Feltassistent",S13*Tabeller!R$13,S13*Tabeller!R$12))</f>
        <v>0</v>
      </c>
      <c r="HB13" s="505">
        <f>IF(Registrering!$B$29="Prosjekter som foregår i UiOs lokaler",IF($B13="Teknisk/adm. bistand/Feltassistent",T13*Tabeller!S$11,T13*Tabeller!S$10),IF($B13="Teknisk/adm. bistand/Feltassistent",T13*Tabeller!S$13,T13*Tabeller!S$12))</f>
        <v>0</v>
      </c>
      <c r="HC13" s="505">
        <f>IF(Registrering!$B$29="Prosjekter som foregår i UiOs lokaler",IF($B13="Teknisk/adm. bistand/Feltassistent",U13*Tabeller!T$11,U13*Tabeller!T$10),IF($B13="Teknisk/adm. bistand/Feltassistent",U13*Tabeller!T$13,U13*Tabeller!T$12))</f>
        <v>0</v>
      </c>
      <c r="HD13" s="505">
        <f>IF(Registrering!$B$29="Prosjekter som foregår i UiOs lokaler",IF($B13="Teknisk/adm. bistand/Feltassistent",V13*Tabeller!U$11,V13*Tabeller!U$10),IF($B13="Teknisk/adm. bistand/Feltassistent",V13*Tabeller!U$13,V13*Tabeller!U$12))</f>
        <v>0</v>
      </c>
      <c r="HE13" s="505">
        <f>IF(Registrering!$B$29="Prosjekter som foregår i UiOs lokaler",IF($B13="Teknisk/adm. bistand/Feltassistent",W13*Tabeller!V$11,W13*Tabeller!V$10),IF($B13="Teknisk/adm. bistand/Feltassistent",W13*Tabeller!V$13,W13*Tabeller!V$12))</f>
        <v>0</v>
      </c>
    </row>
    <row r="14" spans="1:213" ht="15" x14ac:dyDescent="0.25">
      <c r="B14" s="12" t="s">
        <v>91</v>
      </c>
      <c r="C14" s="16">
        <f>SUM(C11:C13)</f>
        <v>-514469.48912153841</v>
      </c>
      <c r="D14" s="16">
        <f>SUM(D11:D13)</f>
        <v>435848.40717923071</v>
      </c>
      <c r="E14" s="16">
        <f>SUM(E11:E13)</f>
        <v>125028</v>
      </c>
      <c r="F14" s="16">
        <f>SUM(F11:F13)</f>
        <v>560876.40717923071</v>
      </c>
      <c r="G14" s="56">
        <f>SUM(G11:G13)</f>
        <v>0.5</v>
      </c>
      <c r="H14" s="12"/>
      <c r="I14" s="12"/>
      <c r="J14" s="13"/>
      <c r="K14" s="55">
        <f t="shared" ref="K14:W14" si="221">SUM(K11:K13)</f>
        <v>0</v>
      </c>
      <c r="L14" s="55">
        <f t="shared" si="221"/>
        <v>0.5</v>
      </c>
      <c r="M14" s="55">
        <f t="shared" si="221"/>
        <v>0</v>
      </c>
      <c r="N14" s="55">
        <f t="shared" si="221"/>
        <v>0</v>
      </c>
      <c r="O14" s="55">
        <f t="shared" si="221"/>
        <v>0</v>
      </c>
      <c r="P14" s="55">
        <f t="shared" si="221"/>
        <v>0</v>
      </c>
      <c r="Q14" s="55">
        <f t="shared" si="221"/>
        <v>0</v>
      </c>
      <c r="R14" s="55">
        <f t="shared" si="221"/>
        <v>0</v>
      </c>
      <c r="S14" s="55">
        <f t="shared" si="221"/>
        <v>0</v>
      </c>
      <c r="T14" s="55">
        <f t="shared" si="221"/>
        <v>0</v>
      </c>
      <c r="U14" s="55">
        <f t="shared" si="221"/>
        <v>0</v>
      </c>
      <c r="V14" s="55">
        <f t="shared" si="221"/>
        <v>0</v>
      </c>
      <c r="W14" s="55">
        <f t="shared" si="221"/>
        <v>0</v>
      </c>
      <c r="AJ14" s="88"/>
      <c r="AR14" s="8">
        <f t="shared" ref="AR14:BD14" si="222">SUM(AR11:AR13)</f>
        <v>0</v>
      </c>
      <c r="AS14" s="8">
        <f t="shared" si="222"/>
        <v>435848.40717923071</v>
      </c>
      <c r="AT14" s="8">
        <f t="shared" si="222"/>
        <v>0</v>
      </c>
      <c r="AU14" s="8">
        <f t="shared" si="222"/>
        <v>0</v>
      </c>
      <c r="AV14" s="8">
        <f t="shared" si="222"/>
        <v>0</v>
      </c>
      <c r="AW14" s="8">
        <f t="shared" si="222"/>
        <v>0</v>
      </c>
      <c r="AX14" s="8">
        <f t="shared" si="222"/>
        <v>0</v>
      </c>
      <c r="AY14" s="8">
        <f t="shared" si="222"/>
        <v>0</v>
      </c>
      <c r="AZ14" s="8">
        <f t="shared" si="222"/>
        <v>0</v>
      </c>
      <c r="BA14" s="8">
        <f t="shared" si="222"/>
        <v>0</v>
      </c>
      <c r="BB14" s="8">
        <f t="shared" si="222"/>
        <v>0</v>
      </c>
      <c r="BC14" s="8">
        <f t="shared" si="222"/>
        <v>0</v>
      </c>
      <c r="BD14" s="8">
        <f t="shared" si="222"/>
        <v>0</v>
      </c>
      <c r="BE14" s="30">
        <f>SUM(AR14:BD14)</f>
        <v>435848.40717923071</v>
      </c>
      <c r="BF14" s="8">
        <f t="shared" ref="BF14:BR14" si="223">SUM(BF11:BF13)</f>
        <v>0</v>
      </c>
      <c r="BG14" s="8">
        <f t="shared" si="223"/>
        <v>125028</v>
      </c>
      <c r="BH14" s="8">
        <f t="shared" si="223"/>
        <v>0</v>
      </c>
      <c r="BI14" s="8">
        <f t="shared" si="223"/>
        <v>0</v>
      </c>
      <c r="BJ14" s="8">
        <f t="shared" si="223"/>
        <v>0</v>
      </c>
      <c r="BK14" s="8">
        <f t="shared" si="223"/>
        <v>0</v>
      </c>
      <c r="BL14" s="8">
        <f t="shared" si="223"/>
        <v>0</v>
      </c>
      <c r="BM14" s="8">
        <f t="shared" si="223"/>
        <v>0</v>
      </c>
      <c r="BN14" s="8">
        <f t="shared" si="223"/>
        <v>0</v>
      </c>
      <c r="BO14" s="8">
        <f t="shared" si="223"/>
        <v>0</v>
      </c>
      <c r="BP14" s="8">
        <f t="shared" si="223"/>
        <v>0</v>
      </c>
      <c r="BQ14" s="8">
        <f t="shared" si="223"/>
        <v>0</v>
      </c>
      <c r="BR14" s="8">
        <f t="shared" si="223"/>
        <v>0</v>
      </c>
      <c r="BS14" s="22">
        <f>SUM(BF14:BR14)</f>
        <v>125028</v>
      </c>
      <c r="BU14" s="8">
        <f t="shared" ref="BU14:CG14" si="224">SUM(BU11:BU13)</f>
        <v>0</v>
      </c>
      <c r="BV14" s="8">
        <f t="shared" si="224"/>
        <v>-1525162.1499106102</v>
      </c>
      <c r="BW14" s="8">
        <f t="shared" si="224"/>
        <v>0</v>
      </c>
      <c r="BX14" s="8">
        <f t="shared" si="224"/>
        <v>0</v>
      </c>
      <c r="BY14" s="8">
        <f t="shared" si="224"/>
        <v>0</v>
      </c>
      <c r="BZ14" s="8">
        <f t="shared" si="224"/>
        <v>0</v>
      </c>
      <c r="CA14" s="8">
        <f t="shared" si="224"/>
        <v>0</v>
      </c>
      <c r="CB14" s="8">
        <f t="shared" si="224"/>
        <v>0</v>
      </c>
      <c r="CC14" s="8">
        <f t="shared" si="224"/>
        <v>0</v>
      </c>
      <c r="CD14" s="8">
        <f t="shared" si="224"/>
        <v>0</v>
      </c>
      <c r="CE14" s="8">
        <f t="shared" si="224"/>
        <v>0</v>
      </c>
      <c r="CF14" s="8">
        <f t="shared" si="224"/>
        <v>0</v>
      </c>
      <c r="CG14" s="8">
        <f t="shared" si="224"/>
        <v>0</v>
      </c>
      <c r="CH14" s="30"/>
      <c r="CI14" s="30"/>
      <c r="CJ14" s="8">
        <f t="shared" ref="CJ14:CV14" si="225">SUM(CJ11:CJ13)</f>
        <v>0</v>
      </c>
      <c r="CK14" s="8">
        <f t="shared" si="225"/>
        <v>1650190.1499106102</v>
      </c>
      <c r="CL14" s="8">
        <f t="shared" si="225"/>
        <v>0</v>
      </c>
      <c r="CM14" s="8">
        <f t="shared" si="225"/>
        <v>0</v>
      </c>
      <c r="CN14" s="8">
        <f t="shared" si="225"/>
        <v>0</v>
      </c>
      <c r="CO14" s="8">
        <f t="shared" si="225"/>
        <v>0</v>
      </c>
      <c r="CP14" s="8">
        <f t="shared" si="225"/>
        <v>0</v>
      </c>
      <c r="CQ14" s="8">
        <f t="shared" si="225"/>
        <v>0</v>
      </c>
      <c r="CR14" s="8">
        <f t="shared" si="225"/>
        <v>0</v>
      </c>
      <c r="CS14" s="8">
        <f t="shared" si="225"/>
        <v>0</v>
      </c>
      <c r="CT14" s="8">
        <f t="shared" si="225"/>
        <v>0</v>
      </c>
      <c r="CU14" s="8">
        <f t="shared" si="225"/>
        <v>0</v>
      </c>
      <c r="CV14" s="8">
        <f t="shared" si="225"/>
        <v>0</v>
      </c>
      <c r="CW14" s="30"/>
      <c r="CY14" s="8">
        <f t="shared" ref="CY14:DK14" si="226">SUM(CY11:CY13)</f>
        <v>0</v>
      </c>
      <c r="CZ14" s="8">
        <f t="shared" si="226"/>
        <v>-514469.48912153841</v>
      </c>
      <c r="DA14" s="8">
        <f t="shared" si="226"/>
        <v>0</v>
      </c>
      <c r="DB14" s="8">
        <f t="shared" si="226"/>
        <v>0</v>
      </c>
      <c r="DC14" s="8">
        <f t="shared" si="226"/>
        <v>0</v>
      </c>
      <c r="DD14" s="8">
        <f t="shared" si="226"/>
        <v>0</v>
      </c>
      <c r="DE14" s="8">
        <f t="shared" si="226"/>
        <v>0</v>
      </c>
      <c r="DF14" s="8">
        <f t="shared" si="226"/>
        <v>0</v>
      </c>
      <c r="DG14" s="8">
        <f t="shared" si="226"/>
        <v>0</v>
      </c>
      <c r="DH14" s="8">
        <f t="shared" si="226"/>
        <v>0</v>
      </c>
      <c r="DI14" s="8">
        <f t="shared" si="226"/>
        <v>0</v>
      </c>
      <c r="DJ14" s="8">
        <f t="shared" si="226"/>
        <v>0</v>
      </c>
      <c r="DK14" s="8">
        <f t="shared" si="226"/>
        <v>0</v>
      </c>
      <c r="DL14" s="8">
        <f t="shared" si="160"/>
        <v>-514469.48912153841</v>
      </c>
      <c r="DO14" s="46"/>
      <c r="DP14" s="8">
        <f t="shared" ref="DP14:EB14" si="227">SUM(DP11:DP13)</f>
        <v>0</v>
      </c>
      <c r="DQ14" s="8">
        <f t="shared" si="227"/>
        <v>0</v>
      </c>
      <c r="DR14" s="8">
        <f t="shared" si="227"/>
        <v>0</v>
      </c>
      <c r="DS14" s="8">
        <f t="shared" si="227"/>
        <v>0</v>
      </c>
      <c r="DT14" s="8">
        <f t="shared" si="227"/>
        <v>0</v>
      </c>
      <c r="DU14" s="8">
        <f t="shared" si="227"/>
        <v>0</v>
      </c>
      <c r="DV14" s="8">
        <f t="shared" si="227"/>
        <v>0</v>
      </c>
      <c r="DW14" s="8">
        <f t="shared" si="227"/>
        <v>0</v>
      </c>
      <c r="DX14" s="8">
        <f t="shared" si="227"/>
        <v>0</v>
      </c>
      <c r="DY14" s="8">
        <f t="shared" si="227"/>
        <v>0</v>
      </c>
      <c r="DZ14" s="8">
        <f t="shared" si="227"/>
        <v>0</v>
      </c>
      <c r="EA14" s="8">
        <f t="shared" si="227"/>
        <v>0</v>
      </c>
      <c r="EB14" s="8">
        <f t="shared" si="227"/>
        <v>0</v>
      </c>
      <c r="EC14" s="8">
        <f t="shared" si="166"/>
        <v>0</v>
      </c>
      <c r="EE14" s="46">
        <f t="shared" si="65"/>
        <v>0</v>
      </c>
      <c r="EF14" s="8">
        <f t="shared" ref="EF14:ER14" si="228">SUM(EF11:EF13)</f>
        <v>0</v>
      </c>
      <c r="EG14" s="8">
        <f t="shared" si="228"/>
        <v>0</v>
      </c>
      <c r="EH14" s="8">
        <f t="shared" si="228"/>
        <v>0</v>
      </c>
      <c r="EI14" s="8">
        <f t="shared" si="228"/>
        <v>0</v>
      </c>
      <c r="EJ14" s="8">
        <f t="shared" si="228"/>
        <v>0</v>
      </c>
      <c r="EK14" s="8">
        <f t="shared" si="228"/>
        <v>0</v>
      </c>
      <c r="EL14" s="8">
        <f t="shared" si="228"/>
        <v>0</v>
      </c>
      <c r="EM14" s="8">
        <f t="shared" si="228"/>
        <v>0</v>
      </c>
      <c r="EN14" s="8">
        <f t="shared" si="228"/>
        <v>0</v>
      </c>
      <c r="EO14" s="8">
        <f t="shared" si="228"/>
        <v>0</v>
      </c>
      <c r="EP14" s="8">
        <f t="shared" si="228"/>
        <v>0</v>
      </c>
      <c r="EQ14" s="8">
        <f t="shared" si="228"/>
        <v>0</v>
      </c>
      <c r="ER14" s="8">
        <f t="shared" si="228"/>
        <v>0</v>
      </c>
      <c r="ES14" s="8">
        <f t="shared" si="168"/>
        <v>0</v>
      </c>
      <c r="EU14" s="46">
        <f t="shared" si="67"/>
        <v>0</v>
      </c>
      <c r="EV14" s="8">
        <f t="shared" ref="EV14:FH14" si="229">SUM(EV11:EV13)</f>
        <v>0</v>
      </c>
      <c r="EW14" s="8">
        <f t="shared" si="229"/>
        <v>0</v>
      </c>
      <c r="EX14" s="8">
        <f t="shared" si="229"/>
        <v>0</v>
      </c>
      <c r="EY14" s="8">
        <f t="shared" si="229"/>
        <v>0</v>
      </c>
      <c r="EZ14" s="8">
        <f t="shared" si="229"/>
        <v>0</v>
      </c>
      <c r="FA14" s="8">
        <f t="shared" si="229"/>
        <v>0</v>
      </c>
      <c r="FB14" s="8">
        <f t="shared" si="229"/>
        <v>0</v>
      </c>
      <c r="FC14" s="8">
        <f t="shared" si="229"/>
        <v>0</v>
      </c>
      <c r="FD14" s="8">
        <f t="shared" si="229"/>
        <v>0</v>
      </c>
      <c r="FE14" s="8">
        <f t="shared" si="229"/>
        <v>0</v>
      </c>
      <c r="FF14" s="8">
        <f t="shared" si="229"/>
        <v>0</v>
      </c>
      <c r="FG14" s="8">
        <f t="shared" si="229"/>
        <v>0</v>
      </c>
      <c r="FH14" s="8">
        <f t="shared" si="229"/>
        <v>0</v>
      </c>
      <c r="FI14" s="8">
        <f t="shared" si="170"/>
        <v>0</v>
      </c>
      <c r="FK14" s="46">
        <f t="shared" si="69"/>
        <v>0</v>
      </c>
      <c r="FL14" s="8">
        <f t="shared" ref="FL14:FX14" si="230">SUM(FL11:FL13)</f>
        <v>0</v>
      </c>
      <c r="FM14" s="8">
        <f t="shared" si="230"/>
        <v>-514469.48912153841</v>
      </c>
      <c r="FN14" s="8">
        <f t="shared" si="230"/>
        <v>0</v>
      </c>
      <c r="FO14" s="8">
        <f t="shared" si="230"/>
        <v>0</v>
      </c>
      <c r="FP14" s="8">
        <f t="shared" si="230"/>
        <v>0</v>
      </c>
      <c r="FQ14" s="8">
        <f t="shared" si="230"/>
        <v>0</v>
      </c>
      <c r="FR14" s="8">
        <f t="shared" si="230"/>
        <v>0</v>
      </c>
      <c r="FS14" s="8">
        <f t="shared" si="230"/>
        <v>0</v>
      </c>
      <c r="FT14" s="8">
        <f t="shared" si="230"/>
        <v>0</v>
      </c>
      <c r="FU14" s="8">
        <f t="shared" si="230"/>
        <v>0</v>
      </c>
      <c r="FV14" s="8">
        <f t="shared" si="230"/>
        <v>0</v>
      </c>
      <c r="FW14" s="8">
        <f t="shared" si="230"/>
        <v>0</v>
      </c>
      <c r="FX14" s="8">
        <f t="shared" si="230"/>
        <v>0</v>
      </c>
      <c r="FY14" s="8">
        <f t="shared" si="172"/>
        <v>-514469.48912153841</v>
      </c>
      <c r="GB14" s="46">
        <f t="shared" si="52"/>
        <v>0</v>
      </c>
      <c r="GC14" s="8">
        <f t="shared" ref="GC14:GO14" si="231">SUM(GC11:GC13)</f>
        <v>0</v>
      </c>
      <c r="GD14" s="8">
        <f t="shared" si="231"/>
        <v>0</v>
      </c>
      <c r="GE14" s="8">
        <f t="shared" si="231"/>
        <v>0</v>
      </c>
      <c r="GF14" s="8">
        <f t="shared" si="231"/>
        <v>0</v>
      </c>
      <c r="GG14" s="8">
        <f t="shared" si="231"/>
        <v>0</v>
      </c>
      <c r="GH14" s="8">
        <f t="shared" si="231"/>
        <v>0</v>
      </c>
      <c r="GI14" s="8">
        <f t="shared" si="231"/>
        <v>0</v>
      </c>
      <c r="GJ14" s="8">
        <f t="shared" si="231"/>
        <v>0</v>
      </c>
      <c r="GK14" s="8">
        <f t="shared" si="231"/>
        <v>0</v>
      </c>
      <c r="GL14" s="8">
        <f t="shared" si="231"/>
        <v>0</v>
      </c>
      <c r="GM14" s="8">
        <f t="shared" si="231"/>
        <v>0</v>
      </c>
      <c r="GN14" s="8">
        <f t="shared" si="231"/>
        <v>0</v>
      </c>
      <c r="GO14" s="8">
        <f t="shared" si="231"/>
        <v>0</v>
      </c>
      <c r="GP14" s="8">
        <f t="shared" si="173"/>
        <v>0</v>
      </c>
      <c r="GS14" s="504">
        <f t="shared" ref="GS14:HE14" si="232">SUM(GS11:GS13)</f>
        <v>0</v>
      </c>
      <c r="GT14" s="504">
        <f t="shared" si="232"/>
        <v>125028</v>
      </c>
      <c r="GU14" s="504">
        <f t="shared" si="232"/>
        <v>0</v>
      </c>
      <c r="GV14" s="504">
        <f t="shared" si="232"/>
        <v>0</v>
      </c>
      <c r="GW14" s="504">
        <f t="shared" si="232"/>
        <v>0</v>
      </c>
      <c r="GX14" s="504">
        <f t="shared" si="232"/>
        <v>0</v>
      </c>
      <c r="GY14" s="504">
        <f t="shared" si="232"/>
        <v>0</v>
      </c>
      <c r="GZ14" s="504">
        <f t="shared" si="232"/>
        <v>0</v>
      </c>
      <c r="HA14" s="504">
        <f t="shared" si="232"/>
        <v>0</v>
      </c>
      <c r="HB14" s="504">
        <f t="shared" si="232"/>
        <v>0</v>
      </c>
      <c r="HC14" s="504">
        <f t="shared" si="232"/>
        <v>0</v>
      </c>
      <c r="HD14" s="504">
        <f t="shared" si="232"/>
        <v>0</v>
      </c>
      <c r="HE14" s="504">
        <f t="shared" si="232"/>
        <v>0</v>
      </c>
    </row>
    <row r="15" spans="1:213" ht="21" x14ac:dyDescent="0.35">
      <c r="B15" s="28"/>
      <c r="D15" s="7"/>
      <c r="E15" s="7"/>
      <c r="F15" s="7"/>
      <c r="G15" s="7"/>
      <c r="H15" s="24"/>
      <c r="I15" s="24"/>
      <c r="J15" s="7"/>
      <c r="K15" s="29" t="s">
        <v>85</v>
      </c>
      <c r="L15" s="7"/>
      <c r="M15" s="7"/>
      <c r="N15" s="7"/>
      <c r="O15" s="7"/>
      <c r="P15" s="7"/>
      <c r="Q15" s="7"/>
      <c r="R15" s="7"/>
      <c r="S15" s="7"/>
      <c r="T15" s="7"/>
      <c r="U15" s="7"/>
      <c r="V15" s="7"/>
      <c r="W15" s="7"/>
      <c r="AC15" s="7"/>
      <c r="AD15" s="7"/>
      <c r="AE15" s="7"/>
      <c r="AF15" s="7"/>
      <c r="AG15" s="7"/>
      <c r="AI15" s="7"/>
      <c r="AJ15" s="90"/>
      <c r="AK15" s="7"/>
      <c r="AL15" s="7"/>
      <c r="AM15" s="7"/>
      <c r="AN15" s="7"/>
      <c r="AO15" s="7"/>
      <c r="AP15" s="7"/>
      <c r="AQ15" s="7"/>
      <c r="AR15" s="7"/>
      <c r="AS15" s="7"/>
      <c r="AT15" s="7"/>
      <c r="AU15" s="7"/>
      <c r="AV15" s="7"/>
      <c r="AW15" s="7"/>
      <c r="AX15" s="7"/>
      <c r="AY15" s="7"/>
      <c r="AZ15" s="7"/>
      <c r="BA15" s="7"/>
      <c r="BB15" s="7"/>
      <c r="BC15" s="7"/>
      <c r="BD15" s="7"/>
      <c r="BF15" s="7"/>
      <c r="BG15" s="7"/>
      <c r="BH15" s="7"/>
      <c r="BI15" s="7"/>
      <c r="BJ15" s="7"/>
      <c r="BK15" s="7"/>
      <c r="BL15" s="7"/>
      <c r="BM15" s="7"/>
      <c r="BN15" s="7"/>
      <c r="BO15" s="7"/>
      <c r="BP15" s="7"/>
      <c r="BQ15" s="7"/>
      <c r="BR15" s="7"/>
      <c r="BU15" s="7"/>
      <c r="BV15" s="7"/>
      <c r="BW15" s="7"/>
      <c r="BX15" s="7"/>
      <c r="BY15" s="7"/>
      <c r="BZ15" s="7"/>
      <c r="CA15" s="7"/>
      <c r="CB15" s="7"/>
      <c r="CC15" s="7"/>
      <c r="CD15" s="7"/>
      <c r="CE15" s="7"/>
      <c r="CF15" s="7"/>
      <c r="CG15" s="7"/>
      <c r="DO15" s="46"/>
      <c r="EE15" s="46">
        <f t="shared" si="65"/>
        <v>0</v>
      </c>
      <c r="EU15" s="46">
        <f t="shared" si="67"/>
        <v>0</v>
      </c>
      <c r="FK15" s="46">
        <f t="shared" si="69"/>
        <v>0</v>
      </c>
      <c r="GB15" s="46">
        <f t="shared" si="52"/>
        <v>0</v>
      </c>
      <c r="GS15" s="507"/>
      <c r="GT15" s="507"/>
      <c r="GU15" s="507"/>
      <c r="GV15" s="507"/>
      <c r="GW15" s="507"/>
      <c r="GX15" s="507"/>
      <c r="GY15" s="507"/>
      <c r="GZ15" s="507"/>
      <c r="HA15" s="507"/>
      <c r="HB15" s="507"/>
      <c r="HC15" s="507"/>
      <c r="HD15" s="507"/>
      <c r="HE15" s="507"/>
    </row>
    <row r="16" spans="1:213" ht="15" x14ac:dyDescent="0.25">
      <c r="B16" s="242" t="s">
        <v>92</v>
      </c>
      <c r="C16" s="244" t="s">
        <v>67</v>
      </c>
      <c r="D16" s="244" t="s">
        <v>68</v>
      </c>
      <c r="E16" s="244" t="s">
        <v>69</v>
      </c>
      <c r="F16" s="244" t="s">
        <v>70</v>
      </c>
      <c r="G16" s="244" t="s">
        <v>71</v>
      </c>
      <c r="H16" s="242" t="s">
        <v>72</v>
      </c>
      <c r="I16" s="242" t="s">
        <v>73</v>
      </c>
      <c r="J16" s="242" t="s">
        <v>74</v>
      </c>
      <c r="K16" s="243">
        <f t="shared" ref="K16:W16" si="233">K10</f>
        <v>1</v>
      </c>
      <c r="L16" s="243">
        <f t="shared" si="233"/>
        <v>2</v>
      </c>
      <c r="M16" s="243">
        <f t="shared" si="233"/>
        <v>3</v>
      </c>
      <c r="N16" s="243">
        <f t="shared" si="233"/>
        <v>4</v>
      </c>
      <c r="O16" s="243">
        <f t="shared" si="233"/>
        <v>5</v>
      </c>
      <c r="P16" s="243">
        <f t="shared" si="233"/>
        <v>6</v>
      </c>
      <c r="Q16" s="243">
        <f t="shared" si="233"/>
        <v>7</v>
      </c>
      <c r="R16" s="243">
        <f t="shared" si="233"/>
        <v>8</v>
      </c>
      <c r="S16" s="243">
        <f t="shared" si="233"/>
        <v>9</v>
      </c>
      <c r="T16" s="243">
        <f t="shared" si="233"/>
        <v>10</v>
      </c>
      <c r="U16" s="243">
        <f t="shared" si="233"/>
        <v>11</v>
      </c>
      <c r="V16" s="243">
        <f t="shared" si="233"/>
        <v>12</v>
      </c>
      <c r="W16" s="243">
        <f t="shared" si="233"/>
        <v>13</v>
      </c>
      <c r="AG16" s="31" t="s">
        <v>75</v>
      </c>
      <c r="AH16" s="31" t="s">
        <v>76</v>
      </c>
      <c r="AI16" s="31" t="s">
        <v>77</v>
      </c>
      <c r="AJ16" s="89" t="s">
        <v>78</v>
      </c>
      <c r="AK16" s="31" t="s">
        <v>79</v>
      </c>
      <c r="AL16" s="31" t="s">
        <v>80</v>
      </c>
      <c r="AM16" s="31" t="s">
        <v>81</v>
      </c>
      <c r="AN16" s="31" t="s">
        <v>82</v>
      </c>
      <c r="AO16" s="31" t="s">
        <v>83</v>
      </c>
      <c r="AR16" s="8">
        <f t="shared" ref="AR16:BD16" si="234">K16</f>
        <v>1</v>
      </c>
      <c r="AS16" s="8">
        <f t="shared" si="234"/>
        <v>2</v>
      </c>
      <c r="AT16" s="8">
        <f t="shared" si="234"/>
        <v>3</v>
      </c>
      <c r="AU16" s="8">
        <f t="shared" si="234"/>
        <v>4</v>
      </c>
      <c r="AV16" s="8">
        <f t="shared" si="234"/>
        <v>5</v>
      </c>
      <c r="AW16" s="8">
        <f t="shared" si="234"/>
        <v>6</v>
      </c>
      <c r="AX16" s="8">
        <f t="shared" si="234"/>
        <v>7</v>
      </c>
      <c r="AY16" s="8">
        <f t="shared" si="234"/>
        <v>8</v>
      </c>
      <c r="AZ16" s="8">
        <f t="shared" si="234"/>
        <v>9</v>
      </c>
      <c r="BA16" s="8">
        <f t="shared" si="234"/>
        <v>10</v>
      </c>
      <c r="BB16" s="8">
        <f t="shared" si="234"/>
        <v>11</v>
      </c>
      <c r="BC16" s="8">
        <f t="shared" si="234"/>
        <v>12</v>
      </c>
      <c r="BD16" s="8">
        <f t="shared" si="234"/>
        <v>13</v>
      </c>
      <c r="BF16" s="6">
        <f t="shared" ref="BF16:BO16" si="235">AR16</f>
        <v>1</v>
      </c>
      <c r="BG16" s="6">
        <f t="shared" si="235"/>
        <v>2</v>
      </c>
      <c r="BH16" s="6">
        <f t="shared" si="235"/>
        <v>3</v>
      </c>
      <c r="BI16" s="6">
        <f t="shared" si="235"/>
        <v>4</v>
      </c>
      <c r="BJ16" s="6">
        <f t="shared" si="235"/>
        <v>5</v>
      </c>
      <c r="BK16" s="6">
        <f t="shared" si="235"/>
        <v>6</v>
      </c>
      <c r="BL16" s="6">
        <f t="shared" si="235"/>
        <v>7</v>
      </c>
      <c r="BM16" s="6">
        <f t="shared" si="235"/>
        <v>8</v>
      </c>
      <c r="BN16" s="6">
        <f t="shared" si="235"/>
        <v>9</v>
      </c>
      <c r="BO16" s="6">
        <f t="shared" si="235"/>
        <v>10</v>
      </c>
      <c r="BP16" s="6">
        <f t="shared" ref="BP16:BR16" si="236">BB16</f>
        <v>11</v>
      </c>
      <c r="BQ16" s="6">
        <f t="shared" si="236"/>
        <v>12</v>
      </c>
      <c r="BR16" s="6">
        <f t="shared" si="236"/>
        <v>13</v>
      </c>
      <c r="BU16" s="8">
        <f t="shared" ref="BU16:CC16" si="237">BF16</f>
        <v>1</v>
      </c>
      <c r="BV16" s="8">
        <f t="shared" si="237"/>
        <v>2</v>
      </c>
      <c r="BW16" s="8">
        <f t="shared" si="237"/>
        <v>3</v>
      </c>
      <c r="BX16" s="8">
        <f t="shared" si="237"/>
        <v>4</v>
      </c>
      <c r="BY16" s="8">
        <f t="shared" si="237"/>
        <v>5</v>
      </c>
      <c r="BZ16" s="8">
        <f t="shared" si="237"/>
        <v>6</v>
      </c>
      <c r="CA16" s="8">
        <f t="shared" si="237"/>
        <v>7</v>
      </c>
      <c r="CB16" s="8">
        <f t="shared" si="237"/>
        <v>8</v>
      </c>
      <c r="CC16" s="8">
        <f t="shared" si="237"/>
        <v>9</v>
      </c>
      <c r="CD16" s="8">
        <f t="shared" ref="CD16" si="238">BO16</f>
        <v>10</v>
      </c>
      <c r="CE16" s="8">
        <f t="shared" ref="CE16" si="239">BP16</f>
        <v>11</v>
      </c>
      <c r="CF16" s="8">
        <f t="shared" ref="CF16" si="240">BQ16</f>
        <v>12</v>
      </c>
      <c r="CG16" s="8">
        <f t="shared" ref="CG16" si="241">BR16</f>
        <v>13</v>
      </c>
      <c r="CJ16" s="8">
        <f t="shared" ref="CJ16:CS16" si="242">CY16</f>
        <v>1</v>
      </c>
      <c r="CK16" s="8">
        <f t="shared" si="242"/>
        <v>2</v>
      </c>
      <c r="CL16" s="8">
        <f t="shared" si="242"/>
        <v>3</v>
      </c>
      <c r="CM16" s="8">
        <f t="shared" si="242"/>
        <v>4</v>
      </c>
      <c r="CN16" s="8">
        <f t="shared" si="242"/>
        <v>5</v>
      </c>
      <c r="CO16" s="8">
        <f t="shared" si="242"/>
        <v>6</v>
      </c>
      <c r="CP16" s="8">
        <f t="shared" si="242"/>
        <v>7</v>
      </c>
      <c r="CQ16" s="8">
        <f t="shared" si="242"/>
        <v>8</v>
      </c>
      <c r="CR16" s="8">
        <f t="shared" si="242"/>
        <v>9</v>
      </c>
      <c r="CS16" s="8">
        <f t="shared" si="242"/>
        <v>10</v>
      </c>
      <c r="CT16" s="8">
        <f t="shared" ref="CT16" si="243">DI16</f>
        <v>11</v>
      </c>
      <c r="CU16" s="8">
        <f t="shared" ref="CU16" si="244">DJ16</f>
        <v>12</v>
      </c>
      <c r="CV16" s="8">
        <f t="shared" ref="CV16" si="245">DK16</f>
        <v>13</v>
      </c>
      <c r="CY16" s="8">
        <f t="shared" ref="CY16:DH16" si="246">BU16</f>
        <v>1</v>
      </c>
      <c r="CZ16" s="8">
        <f t="shared" si="246"/>
        <v>2</v>
      </c>
      <c r="DA16" s="8">
        <f t="shared" si="246"/>
        <v>3</v>
      </c>
      <c r="DB16" s="8">
        <f t="shared" si="246"/>
        <v>4</v>
      </c>
      <c r="DC16" s="8">
        <f t="shared" si="246"/>
        <v>5</v>
      </c>
      <c r="DD16" s="8">
        <f t="shared" si="246"/>
        <v>6</v>
      </c>
      <c r="DE16" s="8">
        <f t="shared" si="246"/>
        <v>7</v>
      </c>
      <c r="DF16" s="8">
        <f t="shared" si="246"/>
        <v>8</v>
      </c>
      <c r="DG16" s="8">
        <f t="shared" si="246"/>
        <v>9</v>
      </c>
      <c r="DH16" s="8">
        <f t="shared" si="246"/>
        <v>10</v>
      </c>
      <c r="DI16" s="8">
        <f t="shared" ref="DI16:DK16" si="247">CE16</f>
        <v>11</v>
      </c>
      <c r="DJ16" s="8">
        <f t="shared" si="247"/>
        <v>12</v>
      </c>
      <c r="DK16" s="8">
        <f t="shared" si="247"/>
        <v>13</v>
      </c>
      <c r="DL16" s="8" t="s">
        <v>70</v>
      </c>
      <c r="DO16" s="46"/>
      <c r="DP16" s="8">
        <f t="shared" ref="DP16:DY16" si="248">BU16</f>
        <v>1</v>
      </c>
      <c r="DQ16" s="8">
        <f t="shared" si="248"/>
        <v>2</v>
      </c>
      <c r="DR16" s="8">
        <f t="shared" si="248"/>
        <v>3</v>
      </c>
      <c r="DS16" s="8">
        <f t="shared" si="248"/>
        <v>4</v>
      </c>
      <c r="DT16" s="8">
        <f t="shared" si="248"/>
        <v>5</v>
      </c>
      <c r="DU16" s="8">
        <f t="shared" si="248"/>
        <v>6</v>
      </c>
      <c r="DV16" s="8">
        <f t="shared" si="248"/>
        <v>7</v>
      </c>
      <c r="DW16" s="8">
        <f t="shared" si="248"/>
        <v>8</v>
      </c>
      <c r="DX16" s="8">
        <f t="shared" si="248"/>
        <v>9</v>
      </c>
      <c r="DY16" s="8">
        <f t="shared" si="248"/>
        <v>10</v>
      </c>
      <c r="DZ16" s="8">
        <f t="shared" ref="DZ16" si="249">CE16</f>
        <v>11</v>
      </c>
      <c r="EA16" s="8">
        <f t="shared" ref="EA16" si="250">CF16</f>
        <v>12</v>
      </c>
      <c r="EB16" s="8">
        <f t="shared" ref="EB16" si="251">CG16</f>
        <v>13</v>
      </c>
      <c r="EC16" s="8" t="str">
        <f>EC3</f>
        <v>Totalt</v>
      </c>
      <c r="EE16" s="46">
        <f t="shared" si="65"/>
        <v>0</v>
      </c>
      <c r="EF16" s="8">
        <f t="shared" ref="EF16:ES16" si="252">EF10</f>
        <v>1</v>
      </c>
      <c r="EG16" s="8">
        <f t="shared" si="252"/>
        <v>2</v>
      </c>
      <c r="EH16" s="8">
        <f t="shared" si="252"/>
        <v>3</v>
      </c>
      <c r="EI16" s="8">
        <f t="shared" si="252"/>
        <v>4</v>
      </c>
      <c r="EJ16" s="8">
        <f t="shared" si="252"/>
        <v>5</v>
      </c>
      <c r="EK16" s="8">
        <f t="shared" si="252"/>
        <v>6</v>
      </c>
      <c r="EL16" s="8">
        <f t="shared" si="252"/>
        <v>7</v>
      </c>
      <c r="EM16" s="8">
        <f t="shared" si="252"/>
        <v>8</v>
      </c>
      <c r="EN16" s="8">
        <f t="shared" si="252"/>
        <v>9</v>
      </c>
      <c r="EO16" s="8">
        <f t="shared" si="252"/>
        <v>10</v>
      </c>
      <c r="EP16" s="8">
        <f t="shared" si="252"/>
        <v>11</v>
      </c>
      <c r="EQ16" s="8">
        <f t="shared" si="252"/>
        <v>12</v>
      </c>
      <c r="ER16" s="8">
        <f t="shared" si="252"/>
        <v>13</v>
      </c>
      <c r="ES16" s="8" t="str">
        <f t="shared" si="252"/>
        <v>Totalt</v>
      </c>
      <c r="EU16" s="46">
        <f t="shared" si="67"/>
        <v>0</v>
      </c>
      <c r="EV16" s="8">
        <f t="shared" ref="EV16:FI16" si="253">EV10</f>
        <v>1</v>
      </c>
      <c r="EW16" s="8">
        <f t="shared" si="253"/>
        <v>2</v>
      </c>
      <c r="EX16" s="8">
        <f t="shared" si="253"/>
        <v>3</v>
      </c>
      <c r="EY16" s="8">
        <f t="shared" si="253"/>
        <v>4</v>
      </c>
      <c r="EZ16" s="8">
        <f t="shared" si="253"/>
        <v>5</v>
      </c>
      <c r="FA16" s="8">
        <f t="shared" si="253"/>
        <v>6</v>
      </c>
      <c r="FB16" s="8">
        <f t="shared" si="253"/>
        <v>7</v>
      </c>
      <c r="FC16" s="8">
        <f t="shared" si="253"/>
        <v>8</v>
      </c>
      <c r="FD16" s="8">
        <f t="shared" si="253"/>
        <v>9</v>
      </c>
      <c r="FE16" s="8">
        <f t="shared" si="253"/>
        <v>10</v>
      </c>
      <c r="FF16" s="8">
        <f t="shared" si="253"/>
        <v>11</v>
      </c>
      <c r="FG16" s="8">
        <f t="shared" si="253"/>
        <v>12</v>
      </c>
      <c r="FH16" s="8">
        <f t="shared" si="253"/>
        <v>13</v>
      </c>
      <c r="FI16" s="8" t="str">
        <f t="shared" si="253"/>
        <v>Totalt</v>
      </c>
      <c r="FK16" s="46">
        <f t="shared" si="69"/>
        <v>0</v>
      </c>
      <c r="FL16" s="8">
        <f t="shared" ref="FL16:FY16" si="254">FL10</f>
        <v>1</v>
      </c>
      <c r="FM16" s="8">
        <f t="shared" si="254"/>
        <v>2</v>
      </c>
      <c r="FN16" s="8">
        <f t="shared" si="254"/>
        <v>3</v>
      </c>
      <c r="FO16" s="8">
        <f t="shared" si="254"/>
        <v>4</v>
      </c>
      <c r="FP16" s="8">
        <f t="shared" si="254"/>
        <v>5</v>
      </c>
      <c r="FQ16" s="8">
        <f t="shared" si="254"/>
        <v>6</v>
      </c>
      <c r="FR16" s="8">
        <f t="shared" si="254"/>
        <v>7</v>
      </c>
      <c r="FS16" s="8">
        <f t="shared" si="254"/>
        <v>8</v>
      </c>
      <c r="FT16" s="8">
        <f t="shared" si="254"/>
        <v>9</v>
      </c>
      <c r="FU16" s="8">
        <f t="shared" si="254"/>
        <v>10</v>
      </c>
      <c r="FV16" s="8">
        <f t="shared" si="254"/>
        <v>11</v>
      </c>
      <c r="FW16" s="8">
        <f t="shared" si="254"/>
        <v>12</v>
      </c>
      <c r="FX16" s="8">
        <f t="shared" si="254"/>
        <v>13</v>
      </c>
      <c r="FY16" s="8" t="str">
        <f t="shared" si="254"/>
        <v>Totalt</v>
      </c>
      <c r="GB16" s="46">
        <f t="shared" si="52"/>
        <v>0</v>
      </c>
      <c r="GC16" s="8">
        <f t="shared" ref="GC16:GP16" si="255">GC10</f>
        <v>1</v>
      </c>
      <c r="GD16" s="8">
        <f t="shared" si="255"/>
        <v>2</v>
      </c>
      <c r="GE16" s="8">
        <f t="shared" si="255"/>
        <v>3</v>
      </c>
      <c r="GF16" s="8">
        <f t="shared" si="255"/>
        <v>4</v>
      </c>
      <c r="GG16" s="8">
        <f t="shared" si="255"/>
        <v>5</v>
      </c>
      <c r="GH16" s="8">
        <f t="shared" si="255"/>
        <v>6</v>
      </c>
      <c r="GI16" s="8">
        <f t="shared" si="255"/>
        <v>7</v>
      </c>
      <c r="GJ16" s="8">
        <f t="shared" si="255"/>
        <v>8</v>
      </c>
      <c r="GK16" s="8">
        <f t="shared" si="255"/>
        <v>9</v>
      </c>
      <c r="GL16" s="8">
        <f t="shared" si="255"/>
        <v>10</v>
      </c>
      <c r="GM16" s="8">
        <f t="shared" si="255"/>
        <v>11</v>
      </c>
      <c r="GN16" s="8">
        <f t="shared" si="255"/>
        <v>12</v>
      </c>
      <c r="GO16" s="8">
        <f t="shared" si="255"/>
        <v>13</v>
      </c>
      <c r="GP16" s="8" t="str">
        <f t="shared" si="255"/>
        <v>Totalt</v>
      </c>
      <c r="GS16" s="505">
        <f t="shared" ref="GS16:HB16" si="256">AR16</f>
        <v>1</v>
      </c>
      <c r="GT16" s="505">
        <f t="shared" si="256"/>
        <v>2</v>
      </c>
      <c r="GU16" s="505">
        <f t="shared" si="256"/>
        <v>3</v>
      </c>
      <c r="GV16" s="505">
        <f t="shared" si="256"/>
        <v>4</v>
      </c>
      <c r="GW16" s="505">
        <f t="shared" si="256"/>
        <v>5</v>
      </c>
      <c r="GX16" s="505">
        <f t="shared" si="256"/>
        <v>6</v>
      </c>
      <c r="GY16" s="505">
        <f t="shared" si="256"/>
        <v>7</v>
      </c>
      <c r="GZ16" s="505">
        <f t="shared" si="256"/>
        <v>8</v>
      </c>
      <c r="HA16" s="505">
        <f t="shared" si="256"/>
        <v>9</v>
      </c>
      <c r="HB16" s="505">
        <f t="shared" si="256"/>
        <v>10</v>
      </c>
      <c r="HC16" s="505">
        <f t="shared" ref="HC16" si="257">BB16</f>
        <v>11</v>
      </c>
      <c r="HD16" s="505">
        <f t="shared" ref="HD16" si="258">BC16</f>
        <v>12</v>
      </c>
      <c r="HE16" s="505">
        <f t="shared" ref="HE16" si="259">BD16</f>
        <v>13</v>
      </c>
    </row>
    <row r="17" spans="2:213" ht="15" x14ac:dyDescent="0.25">
      <c r="B17" s="203"/>
      <c r="C17" s="388">
        <f>DL17</f>
        <v>0</v>
      </c>
      <c r="D17" s="388">
        <f>SUM(AR17:BD17)</f>
        <v>0</v>
      </c>
      <c r="E17" s="388">
        <f>IFERROR(SUM(BF17:BR17),0)</f>
        <v>0</v>
      </c>
      <c r="F17" s="388">
        <f t="shared" ref="F17:F19" si="260">SUM(D17:E17)</f>
        <v>0</v>
      </c>
      <c r="G17" s="57">
        <f>SUM(K17:W17)</f>
        <v>0</v>
      </c>
      <c r="H17" s="71" t="s">
        <v>63</v>
      </c>
      <c r="I17" s="586"/>
      <c r="J17" s="585"/>
      <c r="K17" s="587"/>
      <c r="L17" s="587"/>
      <c r="M17" s="587"/>
      <c r="N17" s="587"/>
      <c r="O17" s="587"/>
      <c r="P17" s="587"/>
      <c r="Q17" s="587"/>
      <c r="R17" s="587"/>
      <c r="S17" s="587"/>
      <c r="T17" s="587"/>
      <c r="U17" s="587"/>
      <c r="V17" s="587"/>
      <c r="W17" s="587"/>
      <c r="AG17" s="6">
        <f>I17</f>
        <v>0</v>
      </c>
      <c r="AH17" s="6">
        <f>AG17*Tabeller!$I$35</f>
        <v>0</v>
      </c>
      <c r="AI17" s="6">
        <f>IF(AG17&gt;0,(AH17-400)/52*47,0)</f>
        <v>0</v>
      </c>
      <c r="AJ17" s="87">
        <f>AI17*Tabeller!$H$26</f>
        <v>0</v>
      </c>
      <c r="AK17" s="6">
        <f>SUM(AI17:AJ17,AL17)*Tabeller!$H$28</f>
        <v>0</v>
      </c>
      <c r="AL17" s="6">
        <f>AH17*Tabeller!$H$27</f>
        <v>0</v>
      </c>
      <c r="AM17" s="6">
        <f t="shared" ref="AM17" si="261">SUM(AI17:AL17)</f>
        <v>0</v>
      </c>
      <c r="AN17" s="6">
        <f>AM17+(IF(B17="Teknisk adm bistand",Registrering!$E$51,Registrering!$B$51))</f>
        <v>0</v>
      </c>
      <c r="AO17" s="6">
        <f>AN17/Tabeller!$H$5</f>
        <v>0</v>
      </c>
      <c r="AP17" s="30"/>
      <c r="AR17" s="6">
        <f>((K17*Budsjett!$AM17))</f>
        <v>0</v>
      </c>
      <c r="AS17" s="6">
        <f>((L17*Budsjett!$AM17)*(Tabeller!J$35))</f>
        <v>0</v>
      </c>
      <c r="AT17" s="6">
        <f>((M17*Budsjett!$AM17)*(Tabeller!K$35))</f>
        <v>0</v>
      </c>
      <c r="AU17" s="6">
        <f>((N17*Budsjett!$AM17)*(Tabeller!L$35))</f>
        <v>0</v>
      </c>
      <c r="AV17" s="6">
        <f>((O17*Budsjett!$AM17)*(Tabeller!M$35))</f>
        <v>0</v>
      </c>
      <c r="AW17" s="6">
        <f>((P17*Budsjett!$AM17)*(Tabeller!N$35))</f>
        <v>0</v>
      </c>
      <c r="AX17" s="6">
        <f>((Q17*Budsjett!$AM17)*(Tabeller!O$35))</f>
        <v>0</v>
      </c>
      <c r="AY17" s="6">
        <f>((R17*Budsjett!$AM17)*(Tabeller!P$35))</f>
        <v>0</v>
      </c>
      <c r="AZ17" s="6">
        <f>((S17*Budsjett!$AM17)*(Tabeller!Q$35))</f>
        <v>0</v>
      </c>
      <c r="BA17" s="6">
        <f>((T17*Budsjett!$AM17)*(Tabeller!R$35))</f>
        <v>0</v>
      </c>
      <c r="BB17" s="6">
        <f>((U17*Budsjett!$AM17)*(Tabeller!S$35))</f>
        <v>0</v>
      </c>
      <c r="BC17" s="6">
        <f>((V17*Budsjett!$AM17)*(Tabeller!T$35))</f>
        <v>0</v>
      </c>
      <c r="BD17" s="6">
        <f>((W17*Budsjett!$AM17)*(Tabeller!U$35))</f>
        <v>0</v>
      </c>
      <c r="BF17" s="6">
        <f>GS17</f>
        <v>0</v>
      </c>
      <c r="BG17" s="6">
        <f t="shared" ref="BG17:BR19" si="262">GT17</f>
        <v>0</v>
      </c>
      <c r="BH17" s="6">
        <f t="shared" si="262"/>
        <v>0</v>
      </c>
      <c r="BI17" s="6">
        <f t="shared" si="262"/>
        <v>0</v>
      </c>
      <c r="BJ17" s="6">
        <f t="shared" si="262"/>
        <v>0</v>
      </c>
      <c r="BK17" s="6">
        <f t="shared" si="262"/>
        <v>0</v>
      </c>
      <c r="BL17" s="6">
        <f t="shared" si="262"/>
        <v>0</v>
      </c>
      <c r="BM17" s="6">
        <f t="shared" si="262"/>
        <v>0</v>
      </c>
      <c r="BN17" s="6">
        <f t="shared" si="262"/>
        <v>0</v>
      </c>
      <c r="BO17" s="6">
        <f t="shared" si="262"/>
        <v>0</v>
      </c>
      <c r="BP17" s="6">
        <f t="shared" si="262"/>
        <v>0</v>
      </c>
      <c r="BQ17" s="6">
        <f t="shared" si="262"/>
        <v>0</v>
      </c>
      <c r="BR17" s="6">
        <f t="shared" si="262"/>
        <v>0</v>
      </c>
      <c r="BU17" s="6"/>
      <c r="BV17" s="6"/>
      <c r="BW17" s="6"/>
      <c r="BX17" s="6"/>
      <c r="BY17" s="6"/>
      <c r="BZ17" s="6"/>
      <c r="CA17" s="6"/>
      <c r="CB17" s="6"/>
      <c r="CC17" s="6"/>
      <c r="CD17" s="6"/>
      <c r="CE17" s="6"/>
      <c r="CF17" s="6"/>
      <c r="CG17" s="6"/>
      <c r="CJ17" s="6">
        <f t="shared" ref="CJ17:CR19" si="263">BF17</f>
        <v>0</v>
      </c>
      <c r="CK17" s="6">
        <f t="shared" si="263"/>
        <v>0</v>
      </c>
      <c r="CL17" s="6">
        <f t="shared" si="263"/>
        <v>0</v>
      </c>
      <c r="CM17" s="6">
        <f t="shared" si="263"/>
        <v>0</v>
      </c>
      <c r="CN17" s="6">
        <f t="shared" si="263"/>
        <v>0</v>
      </c>
      <c r="CO17" s="6">
        <f t="shared" si="263"/>
        <v>0</v>
      </c>
      <c r="CP17" s="6">
        <f t="shared" si="263"/>
        <v>0</v>
      </c>
      <c r="CQ17" s="6">
        <f t="shared" si="263"/>
        <v>0</v>
      </c>
      <c r="CR17" s="6">
        <f t="shared" si="263"/>
        <v>0</v>
      </c>
      <c r="CS17" s="6">
        <f t="shared" ref="CS17:CS19" si="264">BO17</f>
        <v>0</v>
      </c>
      <c r="CT17" s="6">
        <f t="shared" ref="CT17:CT19" si="265">BP17</f>
        <v>0</v>
      </c>
      <c r="CU17" s="6">
        <f t="shared" ref="CU17:CU19" si="266">BQ17</f>
        <v>0</v>
      </c>
      <c r="CV17" s="6">
        <f t="shared" ref="CV17:CV19" si="267">BR17</f>
        <v>0</v>
      </c>
      <c r="CX17" s="46">
        <f>B17</f>
        <v>0</v>
      </c>
      <c r="CY17" s="6"/>
      <c r="CZ17" s="6"/>
      <c r="DA17" s="6"/>
      <c r="DB17" s="6"/>
      <c r="DC17" s="6"/>
      <c r="DD17" s="6"/>
      <c r="DE17" s="6"/>
      <c r="DF17" s="6"/>
      <c r="DG17" s="6"/>
      <c r="DH17" s="6"/>
      <c r="DI17" s="6"/>
      <c r="DJ17" s="6"/>
      <c r="DK17" s="6"/>
      <c r="DL17" s="8">
        <f>SUM(CY17:DK17)</f>
        <v>0</v>
      </c>
      <c r="DO17" s="46">
        <f t="shared" ref="DO17:DO21" si="268">CX17</f>
        <v>0</v>
      </c>
      <c r="DP17" s="6"/>
      <c r="DQ17" s="6"/>
      <c r="DR17" s="6"/>
      <c r="DS17" s="6"/>
      <c r="DT17" s="6"/>
      <c r="DU17" s="6"/>
      <c r="DV17" s="6"/>
      <c r="DW17" s="6"/>
      <c r="DX17" s="6"/>
      <c r="DY17" s="6"/>
      <c r="DZ17" s="6"/>
      <c r="EA17" s="6"/>
      <c r="EB17" s="6"/>
      <c r="EC17" s="8">
        <f t="shared" ref="EC17:EC21" si="269">SUM(DP17:EB17)</f>
        <v>0</v>
      </c>
      <c r="EE17" s="46">
        <f t="shared" si="65"/>
        <v>0</v>
      </c>
      <c r="EF17" s="6"/>
      <c r="EG17" s="6"/>
      <c r="EH17" s="6"/>
      <c r="EI17" s="6"/>
      <c r="EJ17" s="6"/>
      <c r="EK17" s="6"/>
      <c r="EL17" s="6"/>
      <c r="EM17" s="6"/>
      <c r="EN17" s="6"/>
      <c r="EO17" s="6"/>
      <c r="EP17" s="6"/>
      <c r="EQ17" s="6"/>
      <c r="ER17" s="6"/>
      <c r="ES17" s="8">
        <f t="shared" ref="ES17:ES21" si="270">SUM(EF17:ER17)</f>
        <v>0</v>
      </c>
      <c r="EU17" s="46">
        <f t="shared" si="67"/>
        <v>0</v>
      </c>
      <c r="EV17" s="6"/>
      <c r="EW17" s="6"/>
      <c r="EX17" s="6"/>
      <c r="EY17" s="6"/>
      <c r="EZ17" s="6"/>
      <c r="FA17" s="6"/>
      <c r="FB17" s="6"/>
      <c r="FC17" s="6"/>
      <c r="FD17" s="6"/>
      <c r="FE17" s="6"/>
      <c r="FF17" s="6"/>
      <c r="FG17" s="6"/>
      <c r="FH17" s="6"/>
      <c r="FI17" s="8">
        <f t="shared" ref="FI17:FI21" si="271">SUM(EV17:FH17)</f>
        <v>0</v>
      </c>
      <c r="FK17" s="46">
        <f t="shared" si="69"/>
        <v>0</v>
      </c>
      <c r="FL17" s="6"/>
      <c r="FM17" s="6"/>
      <c r="FN17" s="6"/>
      <c r="FO17" s="6"/>
      <c r="FP17" s="6"/>
      <c r="FQ17" s="6"/>
      <c r="FR17" s="6"/>
      <c r="FS17" s="6"/>
      <c r="FT17" s="6"/>
      <c r="FU17" s="6"/>
      <c r="FV17" s="6"/>
      <c r="FW17" s="6"/>
      <c r="FX17" s="6"/>
      <c r="FY17" s="8">
        <f t="shared" ref="FY17:FY21" si="272">SUM(FL17:FX17)</f>
        <v>0</v>
      </c>
      <c r="GB17" s="46">
        <f t="shared" si="52"/>
        <v>0</v>
      </c>
      <c r="GC17" s="6">
        <f t="shared" ref="GC17:GO20" si="273">IF($H17=$GB$1,AR17,0)</f>
        <v>0</v>
      </c>
      <c r="GD17" s="6">
        <f t="shared" si="273"/>
        <v>0</v>
      </c>
      <c r="GE17" s="6">
        <f t="shared" si="273"/>
        <v>0</v>
      </c>
      <c r="GF17" s="6">
        <f t="shared" si="273"/>
        <v>0</v>
      </c>
      <c r="GG17" s="6">
        <f t="shared" si="273"/>
        <v>0</v>
      </c>
      <c r="GH17" s="6">
        <f t="shared" si="273"/>
        <v>0</v>
      </c>
      <c r="GI17" s="6">
        <f t="shared" si="273"/>
        <v>0</v>
      </c>
      <c r="GJ17" s="6">
        <f t="shared" si="273"/>
        <v>0</v>
      </c>
      <c r="GK17" s="6">
        <f t="shared" si="273"/>
        <v>0</v>
      </c>
      <c r="GL17" s="6">
        <f t="shared" si="273"/>
        <v>0</v>
      </c>
      <c r="GM17" s="6">
        <f t="shared" si="273"/>
        <v>0</v>
      </c>
      <c r="GN17" s="6">
        <f t="shared" si="273"/>
        <v>0</v>
      </c>
      <c r="GO17" s="6">
        <f t="shared" si="273"/>
        <v>0</v>
      </c>
      <c r="GP17" s="8">
        <f t="shared" ref="GP17:GP21" si="274">SUM(GC17:GO17)</f>
        <v>0</v>
      </c>
      <c r="GS17" s="505">
        <f>IF(Registrering!$B$29="Prosjekter som foregår i UiOs lokaler",IF($B17="Teknisk/adm. bistand/Feltassistent",K17*Tabeller!J$11,K17*Tabeller!J$10),IF($B17="Teknisk/adm. bistand/Feltassistent",K17*Tabeller!J$13,K17*Tabeller!J$12))</f>
        <v>0</v>
      </c>
      <c r="GT17" s="505">
        <f>IF(Registrering!$B$29="Prosjekter som foregår i UiOs lokaler",IF($B17="Teknisk/adm. bistand/Feltassistent",L17*Tabeller!K$11,L17*Tabeller!K$10),IF($B17="Teknisk/adm. bistand/Feltassistent",L17*Tabeller!K$13,L17*Tabeller!K$12))</f>
        <v>0</v>
      </c>
      <c r="GU17" s="505">
        <f>IF(Registrering!$B$29="Prosjekter som foregår i UiOs lokaler",IF($B17="Teknisk/adm. bistand/Feltassistent",M17*Tabeller!L$11,M17*Tabeller!L$10),IF($B17="Teknisk/adm. bistand/Feltassistent",M17*Tabeller!L$13,M17*Tabeller!L$12))</f>
        <v>0</v>
      </c>
      <c r="GV17" s="505">
        <f>IF(Registrering!$B$29="Prosjekter som foregår i UiOs lokaler",IF($B17="Teknisk/adm. bistand/Feltassistent",N17*Tabeller!M$11,N17*Tabeller!M$10),IF($B17="Teknisk/adm. bistand/Feltassistent",N17*Tabeller!M$13,N17*Tabeller!M$12))</f>
        <v>0</v>
      </c>
      <c r="GW17" s="505">
        <f>IF(Registrering!$B$29="Prosjekter som foregår i UiOs lokaler",IF($B17="Teknisk/adm. bistand/Feltassistent",O17*Tabeller!N$11,O17*Tabeller!N$10),IF($B17="Teknisk/adm. bistand/Feltassistent",O17*Tabeller!N$13,O17*Tabeller!N$12))</f>
        <v>0</v>
      </c>
      <c r="GX17" s="505">
        <f>IF(Registrering!$B$29="Prosjekter som foregår i UiOs lokaler",IF($B17="Teknisk/adm. bistand/Feltassistent",P17*Tabeller!O$11,P17*Tabeller!O$10),IF($B17="Teknisk/adm. bistand/Feltassistent",P17*Tabeller!O$13,P17*Tabeller!O$12))</f>
        <v>0</v>
      </c>
      <c r="GY17" s="505">
        <f>IF(Registrering!$B$29="Prosjekter som foregår i UiOs lokaler",IF($B17="Teknisk/adm. bistand/Feltassistent",Q17*Tabeller!P$11,Q17*Tabeller!P$10),IF($B17="Teknisk/adm. bistand/Feltassistent",Q17*Tabeller!P$13,Q17*Tabeller!P$12))</f>
        <v>0</v>
      </c>
      <c r="GZ17" s="505">
        <f>IF(Registrering!$B$29="Prosjekter som foregår i UiOs lokaler",IF($B17="Teknisk/adm. bistand/Feltassistent",R17*Tabeller!Q$11,R17*Tabeller!Q$10),IF($B17="Teknisk/adm. bistand/Feltassistent",R17*Tabeller!Q$13,R17*Tabeller!Q$12))</f>
        <v>0</v>
      </c>
      <c r="HA17" s="505">
        <f>IF(Registrering!$B$29="Prosjekter som foregår i UiOs lokaler",IF($B17="Teknisk/adm. bistand/Feltassistent",S17*Tabeller!R$11,S17*Tabeller!R$10),IF($B17="Teknisk/adm. bistand/Feltassistent",S17*Tabeller!R$13,S17*Tabeller!R$12))</f>
        <v>0</v>
      </c>
      <c r="HB17" s="505">
        <f>IF(Registrering!$B$29="Prosjekter som foregår i UiOs lokaler",IF($B17="Teknisk/adm. bistand/Feltassistent",T17*Tabeller!S$11,T17*Tabeller!S$10),IF($B17="Teknisk/adm. bistand/Feltassistent",T17*Tabeller!S$13,T17*Tabeller!S$12))</f>
        <v>0</v>
      </c>
      <c r="HC17" s="505">
        <f>IF(Registrering!$B$29="Prosjekter som foregår i UiOs lokaler",IF($B17="Teknisk/adm. bistand/Feltassistent",U17*Tabeller!T$11,U17*Tabeller!T$10),IF($B17="Teknisk/adm. bistand/Feltassistent",U17*Tabeller!T$13,U17*Tabeller!T$12))</f>
        <v>0</v>
      </c>
      <c r="HD17" s="505">
        <f>IF(Registrering!$B$29="Prosjekter som foregår i UiOs lokaler",IF($B17="Teknisk/adm. bistand/Feltassistent",V17*Tabeller!U$11,V17*Tabeller!U$10),IF($B17="Teknisk/adm. bistand/Feltassistent",V17*Tabeller!U$13,V17*Tabeller!U$12))</f>
        <v>0</v>
      </c>
      <c r="HE17" s="505">
        <f>IF(Registrering!$B$29="Prosjekter som foregår i UiOs lokaler",IF($B17="Teknisk/adm. bistand/Feltassistent",W17*Tabeller!V$11,W17*Tabeller!V$10),IF($B17="Teknisk/adm. bistand/Feltassistent",W17*Tabeller!V$13,W17*Tabeller!V$12))</f>
        <v>0</v>
      </c>
    </row>
    <row r="18" spans="2:213" ht="15" x14ac:dyDescent="0.25">
      <c r="B18" s="203"/>
      <c r="C18" s="388">
        <f t="shared" ref="C18:C19" si="275">DL18</f>
        <v>0</v>
      </c>
      <c r="D18" s="388">
        <f>SUM(AR18:BD18)</f>
        <v>0</v>
      </c>
      <c r="E18" s="388">
        <f>IFERROR(SUM(BF18:BR18),0)</f>
        <v>0</v>
      </c>
      <c r="F18" s="388">
        <f t="shared" si="260"/>
        <v>0</v>
      </c>
      <c r="G18" s="57">
        <f>SUM(K18:W18)</f>
        <v>0</v>
      </c>
      <c r="H18" s="71" t="s">
        <v>63</v>
      </c>
      <c r="I18" s="586"/>
      <c r="J18" s="585"/>
      <c r="K18" s="587"/>
      <c r="L18" s="587"/>
      <c r="M18" s="587"/>
      <c r="N18" s="587"/>
      <c r="O18" s="587"/>
      <c r="P18" s="587"/>
      <c r="Q18" s="587"/>
      <c r="R18" s="587"/>
      <c r="S18" s="587"/>
      <c r="T18" s="587"/>
      <c r="U18" s="587"/>
      <c r="V18" s="587"/>
      <c r="W18" s="587"/>
      <c r="AG18" s="6">
        <f t="shared" ref="AG18:AG20" si="276">I18</f>
        <v>0</v>
      </c>
      <c r="AH18" s="6">
        <f>AG18*Tabeller!$I$35</f>
        <v>0</v>
      </c>
      <c r="AI18" s="6">
        <f t="shared" ref="AI18:AI20" si="277">IF(AG18&gt;0,(AH18-400)/52*47,0)</f>
        <v>0</v>
      </c>
      <c r="AJ18" s="87">
        <f>AI18*Tabeller!$H$26</f>
        <v>0</v>
      </c>
      <c r="AK18" s="6">
        <f>SUM(AI18:AJ18,AL18)*Tabeller!$H$28</f>
        <v>0</v>
      </c>
      <c r="AL18" s="6">
        <f>AH18*Tabeller!$H$27</f>
        <v>0</v>
      </c>
      <c r="AM18" s="6">
        <f t="shared" ref="AM18:AM20" si="278">SUM(AI18:AL18)</f>
        <v>0</v>
      </c>
      <c r="AN18" s="6">
        <f>AM18+(IF(B18="Teknisk adm bistand",Registrering!$E$51,Registrering!$B$51))</f>
        <v>0</v>
      </c>
      <c r="AO18" s="6">
        <f>AN18/Tabeller!$H$5</f>
        <v>0</v>
      </c>
      <c r="AP18" s="30"/>
      <c r="AQ18" s="22">
        <f>AR17*0.67</f>
        <v>0</v>
      </c>
      <c r="AR18" s="6">
        <f>((K18*Budsjett!$AM18))</f>
        <v>0</v>
      </c>
      <c r="AS18" s="6">
        <f>((L18*Budsjett!$AM18)*(Tabeller!J$35))</f>
        <v>0</v>
      </c>
      <c r="AT18" s="6">
        <f>((M18*Budsjett!$AM18)*(Tabeller!K$35))</f>
        <v>0</v>
      </c>
      <c r="AU18" s="6">
        <f>((N18*Budsjett!$AM18)*(Tabeller!L$35))</f>
        <v>0</v>
      </c>
      <c r="AV18" s="6">
        <f>((O18*Budsjett!$AM18)*(Tabeller!M$35))</f>
        <v>0</v>
      </c>
      <c r="AW18" s="6">
        <f>((P18*Budsjett!$AM18)*(Tabeller!N$35))</f>
        <v>0</v>
      </c>
      <c r="AX18" s="6">
        <f>((Q18*Budsjett!$AM18)*(Tabeller!O$35))</f>
        <v>0</v>
      </c>
      <c r="AY18" s="6">
        <f>((R18*Budsjett!$AM18)*(Tabeller!P$35))</f>
        <v>0</v>
      </c>
      <c r="AZ18" s="6">
        <f>((S18*Budsjett!$AM18)*(Tabeller!Q$35))</f>
        <v>0</v>
      </c>
      <c r="BA18" s="6">
        <f>((T18*Budsjett!$AM18)*(Tabeller!R$35))</f>
        <v>0</v>
      </c>
      <c r="BB18" s="6">
        <f>((U18*Budsjett!$AM18)*(Tabeller!S$35))</f>
        <v>0</v>
      </c>
      <c r="BC18" s="6">
        <f>((V18*Budsjett!$AM18)*(Tabeller!T$35))</f>
        <v>0</v>
      </c>
      <c r="BD18" s="6">
        <f>((W18*Budsjett!$AM18)*(Tabeller!U$35))</f>
        <v>0</v>
      </c>
      <c r="BF18" s="6">
        <f>GS18</f>
        <v>0</v>
      </c>
      <c r="BG18" s="6">
        <f t="shared" si="262"/>
        <v>0</v>
      </c>
      <c r="BH18" s="6">
        <f t="shared" si="262"/>
        <v>0</v>
      </c>
      <c r="BI18" s="6">
        <f t="shared" si="262"/>
        <v>0</v>
      </c>
      <c r="BJ18" s="6">
        <f t="shared" si="262"/>
        <v>0</v>
      </c>
      <c r="BK18" s="6">
        <f t="shared" si="262"/>
        <v>0</v>
      </c>
      <c r="BL18" s="6">
        <f t="shared" si="262"/>
        <v>0</v>
      </c>
      <c r="BM18" s="6">
        <f t="shared" si="262"/>
        <v>0</v>
      </c>
      <c r="BN18" s="6">
        <f t="shared" si="262"/>
        <v>0</v>
      </c>
      <c r="BO18" s="6">
        <f t="shared" si="262"/>
        <v>0</v>
      </c>
      <c r="BP18" s="6">
        <f t="shared" si="262"/>
        <v>0</v>
      </c>
      <c r="BQ18" s="6">
        <f t="shared" si="262"/>
        <v>0</v>
      </c>
      <c r="BR18" s="6">
        <f t="shared" si="262"/>
        <v>0</v>
      </c>
      <c r="BU18" s="6"/>
      <c r="BV18" s="6"/>
      <c r="BW18" s="6"/>
      <c r="BX18" s="6"/>
      <c r="BY18" s="6"/>
      <c r="BZ18" s="6"/>
      <c r="CA18" s="6"/>
      <c r="CB18" s="6"/>
      <c r="CC18" s="6"/>
      <c r="CD18" s="6"/>
      <c r="CE18" s="6"/>
      <c r="CF18" s="6"/>
      <c r="CG18" s="6"/>
      <c r="CJ18" s="6">
        <f t="shared" si="263"/>
        <v>0</v>
      </c>
      <c r="CK18" s="6">
        <f t="shared" si="263"/>
        <v>0</v>
      </c>
      <c r="CL18" s="6">
        <f t="shared" si="263"/>
        <v>0</v>
      </c>
      <c r="CM18" s="6">
        <f t="shared" si="263"/>
        <v>0</v>
      </c>
      <c r="CN18" s="6">
        <f t="shared" si="263"/>
        <v>0</v>
      </c>
      <c r="CO18" s="6">
        <f t="shared" si="263"/>
        <v>0</v>
      </c>
      <c r="CP18" s="6">
        <f t="shared" si="263"/>
        <v>0</v>
      </c>
      <c r="CQ18" s="6">
        <f t="shared" si="263"/>
        <v>0</v>
      </c>
      <c r="CR18" s="6">
        <f t="shared" si="263"/>
        <v>0</v>
      </c>
      <c r="CS18" s="6">
        <f t="shared" si="264"/>
        <v>0</v>
      </c>
      <c r="CT18" s="6">
        <f t="shared" si="265"/>
        <v>0</v>
      </c>
      <c r="CU18" s="6">
        <f t="shared" si="266"/>
        <v>0</v>
      </c>
      <c r="CV18" s="6">
        <f t="shared" si="267"/>
        <v>0</v>
      </c>
      <c r="CX18" s="46">
        <f>B18</f>
        <v>0</v>
      </c>
      <c r="CY18" s="6"/>
      <c r="CZ18" s="6"/>
      <c r="DA18" s="6"/>
      <c r="DB18" s="6"/>
      <c r="DC18" s="6"/>
      <c r="DD18" s="6"/>
      <c r="DE18" s="6"/>
      <c r="DF18" s="6"/>
      <c r="DG18" s="6"/>
      <c r="DH18" s="6"/>
      <c r="DI18" s="6"/>
      <c r="DJ18" s="6"/>
      <c r="DK18" s="6"/>
      <c r="DL18" s="8">
        <f t="shared" ref="DL18:DL21" si="279">SUM(CY18:DK18)</f>
        <v>0</v>
      </c>
      <c r="DO18" s="46">
        <f t="shared" si="268"/>
        <v>0</v>
      </c>
      <c r="DP18" s="6"/>
      <c r="DQ18" s="6"/>
      <c r="DR18" s="6"/>
      <c r="DS18" s="6"/>
      <c r="DT18" s="6"/>
      <c r="DU18" s="6"/>
      <c r="DV18" s="6"/>
      <c r="DW18" s="6"/>
      <c r="DX18" s="6"/>
      <c r="DY18" s="6"/>
      <c r="DZ18" s="6"/>
      <c r="EA18" s="6"/>
      <c r="EB18" s="6"/>
      <c r="EC18" s="8">
        <f t="shared" si="269"/>
        <v>0</v>
      </c>
      <c r="EE18" s="46">
        <f t="shared" si="65"/>
        <v>0</v>
      </c>
      <c r="EF18" s="6"/>
      <c r="EG18" s="6"/>
      <c r="EH18" s="6"/>
      <c r="EI18" s="6"/>
      <c r="EJ18" s="6"/>
      <c r="EK18" s="6"/>
      <c r="EL18" s="6"/>
      <c r="EM18" s="6"/>
      <c r="EN18" s="6"/>
      <c r="EO18" s="6"/>
      <c r="EP18" s="6"/>
      <c r="EQ18" s="6"/>
      <c r="ER18" s="6"/>
      <c r="ES18" s="8">
        <f t="shared" si="270"/>
        <v>0</v>
      </c>
      <c r="EU18" s="46">
        <f t="shared" si="67"/>
        <v>0</v>
      </c>
      <c r="EV18" s="6"/>
      <c r="EW18" s="6"/>
      <c r="EX18" s="6"/>
      <c r="EY18" s="6"/>
      <c r="EZ18" s="6"/>
      <c r="FA18" s="6"/>
      <c r="FB18" s="6"/>
      <c r="FC18" s="6"/>
      <c r="FD18" s="6"/>
      <c r="FE18" s="6"/>
      <c r="FF18" s="6"/>
      <c r="FG18" s="6"/>
      <c r="FH18" s="6"/>
      <c r="FI18" s="8">
        <f t="shared" si="271"/>
        <v>0</v>
      </c>
      <c r="FK18" s="46">
        <f t="shared" si="69"/>
        <v>0</v>
      </c>
      <c r="FL18" s="6"/>
      <c r="FM18" s="6"/>
      <c r="FN18" s="6"/>
      <c r="FO18" s="6"/>
      <c r="FP18" s="6"/>
      <c r="FQ18" s="6"/>
      <c r="FR18" s="6"/>
      <c r="FS18" s="6"/>
      <c r="FT18" s="6"/>
      <c r="FU18" s="6"/>
      <c r="FV18" s="6"/>
      <c r="FW18" s="6"/>
      <c r="FX18" s="6"/>
      <c r="FY18" s="8">
        <f t="shared" si="272"/>
        <v>0</v>
      </c>
      <c r="GB18" s="46">
        <f t="shared" si="52"/>
        <v>0</v>
      </c>
      <c r="GC18" s="6">
        <f t="shared" si="273"/>
        <v>0</v>
      </c>
      <c r="GD18" s="6">
        <f t="shared" si="273"/>
        <v>0</v>
      </c>
      <c r="GE18" s="6">
        <f t="shared" si="273"/>
        <v>0</v>
      </c>
      <c r="GF18" s="6">
        <f t="shared" si="273"/>
        <v>0</v>
      </c>
      <c r="GG18" s="6">
        <f t="shared" si="273"/>
        <v>0</v>
      </c>
      <c r="GH18" s="6">
        <f t="shared" si="273"/>
        <v>0</v>
      </c>
      <c r="GI18" s="6">
        <f t="shared" si="273"/>
        <v>0</v>
      </c>
      <c r="GJ18" s="6">
        <f t="shared" si="273"/>
        <v>0</v>
      </c>
      <c r="GK18" s="6">
        <f t="shared" si="273"/>
        <v>0</v>
      </c>
      <c r="GL18" s="6">
        <f t="shared" si="273"/>
        <v>0</v>
      </c>
      <c r="GM18" s="6">
        <f t="shared" si="273"/>
        <v>0</v>
      </c>
      <c r="GN18" s="6">
        <f t="shared" si="273"/>
        <v>0</v>
      </c>
      <c r="GO18" s="6">
        <f t="shared" si="273"/>
        <v>0</v>
      </c>
      <c r="GP18" s="8">
        <f t="shared" si="274"/>
        <v>0</v>
      </c>
      <c r="GS18" s="505">
        <f>IF(Registrering!$B$29="Prosjekter som foregår i UiOs lokaler",IF($B18="Teknisk/adm. bistand/Feltassistent",K18*Tabeller!J$11,K18*Tabeller!J$10),IF($B18="Teknisk/adm. bistand/Feltassistent",K18*Tabeller!J$13,K18*Tabeller!J$12))</f>
        <v>0</v>
      </c>
      <c r="GT18" s="505">
        <f>IF(Registrering!$B$29="Prosjekter som foregår i UiOs lokaler",IF($B18="Teknisk/adm. bistand/Feltassistent",L18*Tabeller!K$11,L18*Tabeller!K$10),IF($B18="Teknisk/adm. bistand/Feltassistent",L18*Tabeller!K$13,L18*Tabeller!K$12))</f>
        <v>0</v>
      </c>
      <c r="GU18" s="505">
        <f>IF(Registrering!$B$29="Prosjekter som foregår i UiOs lokaler",IF($B18="Teknisk/adm. bistand/Feltassistent",M18*Tabeller!L$11,M18*Tabeller!L$10),IF($B18="Teknisk/adm. bistand/Feltassistent",M18*Tabeller!L$13,M18*Tabeller!L$12))</f>
        <v>0</v>
      </c>
      <c r="GV18" s="505">
        <f>IF(Registrering!$B$29="Prosjekter som foregår i UiOs lokaler",IF($B18="Teknisk/adm. bistand/Feltassistent",N18*Tabeller!M$11,N18*Tabeller!M$10),IF($B18="Teknisk/adm. bistand/Feltassistent",N18*Tabeller!M$13,N18*Tabeller!M$12))</f>
        <v>0</v>
      </c>
      <c r="GW18" s="505">
        <f>IF(Registrering!$B$29="Prosjekter som foregår i UiOs lokaler",IF($B18="Teknisk/adm. bistand/Feltassistent",O18*Tabeller!N$11,O18*Tabeller!N$10),IF($B18="Teknisk/adm. bistand/Feltassistent",O18*Tabeller!N$13,O18*Tabeller!N$12))</f>
        <v>0</v>
      </c>
      <c r="GX18" s="505">
        <f>IF(Registrering!$B$29="Prosjekter som foregår i UiOs lokaler",IF($B18="Teknisk/adm. bistand/Feltassistent",P18*Tabeller!O$11,P18*Tabeller!O$10),IF($B18="Teknisk/adm. bistand/Feltassistent",P18*Tabeller!O$13,P18*Tabeller!O$12))</f>
        <v>0</v>
      </c>
      <c r="GY18" s="505">
        <f>IF(Registrering!$B$29="Prosjekter som foregår i UiOs lokaler",IF($B18="Teknisk/adm. bistand/Feltassistent",Q18*Tabeller!P$11,Q18*Tabeller!P$10),IF($B18="Teknisk/adm. bistand/Feltassistent",Q18*Tabeller!P$13,Q18*Tabeller!P$12))</f>
        <v>0</v>
      </c>
      <c r="GZ18" s="505">
        <f>IF(Registrering!$B$29="Prosjekter som foregår i UiOs lokaler",IF($B18="Teknisk/adm. bistand/Feltassistent",R18*Tabeller!Q$11,R18*Tabeller!Q$10),IF($B18="Teknisk/adm. bistand/Feltassistent",R18*Tabeller!Q$13,R18*Tabeller!Q$12))</f>
        <v>0</v>
      </c>
      <c r="HA18" s="505">
        <f>IF(Registrering!$B$29="Prosjekter som foregår i UiOs lokaler",IF($B18="Teknisk/adm. bistand/Feltassistent",S18*Tabeller!R$11,S18*Tabeller!R$10),IF($B18="Teknisk/adm. bistand/Feltassistent",S18*Tabeller!R$13,S18*Tabeller!R$12))</f>
        <v>0</v>
      </c>
      <c r="HB18" s="505">
        <f>IF(Registrering!$B$29="Prosjekter som foregår i UiOs lokaler",IF($B18="Teknisk/adm. bistand/Feltassistent",T18*Tabeller!S$11,T18*Tabeller!S$10),IF($B18="Teknisk/adm. bistand/Feltassistent",T18*Tabeller!S$13,T18*Tabeller!S$12))</f>
        <v>0</v>
      </c>
      <c r="HC18" s="505">
        <f>IF(Registrering!$B$29="Prosjekter som foregår i UiOs lokaler",IF($B18="Teknisk/adm. bistand/Feltassistent",U18*Tabeller!T$11,U18*Tabeller!T$10),IF($B18="Teknisk/adm. bistand/Feltassistent",U18*Tabeller!T$13,U18*Tabeller!T$12))</f>
        <v>0</v>
      </c>
      <c r="HD18" s="505">
        <f>IF(Registrering!$B$29="Prosjekter som foregår i UiOs lokaler",IF($B18="Teknisk/adm. bistand/Feltassistent",V18*Tabeller!U$11,V18*Tabeller!U$10),IF($B18="Teknisk/adm. bistand/Feltassistent",V18*Tabeller!U$13,V18*Tabeller!U$12))</f>
        <v>0</v>
      </c>
      <c r="HE18" s="505">
        <f>IF(Registrering!$B$29="Prosjekter som foregår i UiOs lokaler",IF($B18="Teknisk/adm. bistand/Feltassistent",W18*Tabeller!V$11,W18*Tabeller!V$10),IF($B18="Teknisk/adm. bistand/Feltassistent",W18*Tabeller!V$13,W18*Tabeller!V$12))</f>
        <v>0</v>
      </c>
    </row>
    <row r="19" spans="2:213" ht="15" x14ac:dyDescent="0.25">
      <c r="B19" s="203"/>
      <c r="C19" s="388">
        <f t="shared" si="275"/>
        <v>0</v>
      </c>
      <c r="D19" s="388">
        <f>SUM(AR19:BD19)</f>
        <v>0</v>
      </c>
      <c r="E19" s="388">
        <f>IFERROR(SUM(BF19:BR19),0)</f>
        <v>0</v>
      </c>
      <c r="F19" s="388">
        <f t="shared" si="260"/>
        <v>0</v>
      </c>
      <c r="G19" s="57">
        <f>SUM(K19:W19)</f>
        <v>0</v>
      </c>
      <c r="H19" s="71" t="s">
        <v>63</v>
      </c>
      <c r="I19" s="586"/>
      <c r="J19" s="585"/>
      <c r="K19" s="587"/>
      <c r="L19" s="587"/>
      <c r="M19" s="587"/>
      <c r="N19" s="587"/>
      <c r="O19" s="587"/>
      <c r="P19" s="587"/>
      <c r="Q19" s="587"/>
      <c r="R19" s="587"/>
      <c r="S19" s="587"/>
      <c r="T19" s="587"/>
      <c r="U19" s="587"/>
      <c r="V19" s="587"/>
      <c r="W19" s="587"/>
      <c r="AG19" s="6">
        <f t="shared" si="276"/>
        <v>0</v>
      </c>
      <c r="AH19" s="6">
        <f>AG19*Tabeller!$I$35</f>
        <v>0</v>
      </c>
      <c r="AI19" s="6">
        <f t="shared" si="277"/>
        <v>0</v>
      </c>
      <c r="AJ19" s="87">
        <f>AI19*Tabeller!$H$26</f>
        <v>0</v>
      </c>
      <c r="AK19" s="6">
        <f>SUM(AI19:AJ19,AL19)*Tabeller!$H$28</f>
        <v>0</v>
      </c>
      <c r="AL19" s="6">
        <f>AH19*Tabeller!$H$27</f>
        <v>0</v>
      </c>
      <c r="AM19" s="6">
        <f t="shared" si="278"/>
        <v>0</v>
      </c>
      <c r="AN19" s="6">
        <f>AM19+(IF(B19="Teknisk adm bistand",Registrering!$E$51,Registrering!$B$51))</f>
        <v>0</v>
      </c>
      <c r="AO19" s="6">
        <f>AN19/Tabeller!$H$5</f>
        <v>0</v>
      </c>
      <c r="AP19" s="30"/>
      <c r="AR19" s="6">
        <f>((K19*Budsjett!$AM19))</f>
        <v>0</v>
      </c>
      <c r="AS19" s="6">
        <f>((L19*Budsjett!$AM19)*(Tabeller!J$35))</f>
        <v>0</v>
      </c>
      <c r="AT19" s="6">
        <f>((M19*Budsjett!$AM19)*(Tabeller!K$35))</f>
        <v>0</v>
      </c>
      <c r="AU19" s="6">
        <f>((N19*Budsjett!$AM19)*(Tabeller!L$35))</f>
        <v>0</v>
      </c>
      <c r="AV19" s="6">
        <f>((O19*Budsjett!$AM19)*(Tabeller!M$35))</f>
        <v>0</v>
      </c>
      <c r="AW19" s="6">
        <f>((P19*Budsjett!$AM19)*(Tabeller!N$35))</f>
        <v>0</v>
      </c>
      <c r="AX19" s="6">
        <f>((Q19*Budsjett!$AM19)*(Tabeller!O$35))</f>
        <v>0</v>
      </c>
      <c r="AY19" s="6">
        <f>((R19*Budsjett!$AM19)*(Tabeller!P$35))</f>
        <v>0</v>
      </c>
      <c r="AZ19" s="6">
        <f>((S19*Budsjett!$AM19)*(Tabeller!Q$35))</f>
        <v>0</v>
      </c>
      <c r="BA19" s="6">
        <f>((T19*Budsjett!$AM19)*(Tabeller!R$35))</f>
        <v>0</v>
      </c>
      <c r="BB19" s="6">
        <f>((U19*Budsjett!$AM19)*(Tabeller!S$35))</f>
        <v>0</v>
      </c>
      <c r="BC19" s="6">
        <f>((V19*Budsjett!$AM19)*(Tabeller!T$35))</f>
        <v>0</v>
      </c>
      <c r="BD19" s="6">
        <f>((W19*Budsjett!$AM19)*(Tabeller!U$35))</f>
        <v>0</v>
      </c>
      <c r="BF19" s="6">
        <f>GS19</f>
        <v>0</v>
      </c>
      <c r="BG19" s="6">
        <f t="shared" si="262"/>
        <v>0</v>
      </c>
      <c r="BH19" s="6">
        <f t="shared" si="262"/>
        <v>0</v>
      </c>
      <c r="BI19" s="6">
        <f t="shared" si="262"/>
        <v>0</v>
      </c>
      <c r="BJ19" s="6">
        <f t="shared" si="262"/>
        <v>0</v>
      </c>
      <c r="BK19" s="6">
        <f t="shared" si="262"/>
        <v>0</v>
      </c>
      <c r="BL19" s="6">
        <f t="shared" si="262"/>
        <v>0</v>
      </c>
      <c r="BM19" s="6">
        <f t="shared" si="262"/>
        <v>0</v>
      </c>
      <c r="BN19" s="6">
        <f t="shared" si="262"/>
        <v>0</v>
      </c>
      <c r="BO19" s="6">
        <f t="shared" si="262"/>
        <v>0</v>
      </c>
      <c r="BP19" s="6">
        <f t="shared" si="262"/>
        <v>0</v>
      </c>
      <c r="BQ19" s="6">
        <f t="shared" si="262"/>
        <v>0</v>
      </c>
      <c r="BR19" s="6">
        <f t="shared" si="262"/>
        <v>0</v>
      </c>
      <c r="BU19" s="6"/>
      <c r="BV19" s="6"/>
      <c r="BW19" s="6"/>
      <c r="BX19" s="6"/>
      <c r="BY19" s="6"/>
      <c r="BZ19" s="6"/>
      <c r="CA19" s="6"/>
      <c r="CB19" s="6"/>
      <c r="CC19" s="6"/>
      <c r="CD19" s="6"/>
      <c r="CE19" s="6"/>
      <c r="CF19" s="6"/>
      <c r="CG19" s="6"/>
      <c r="CJ19" s="6">
        <f t="shared" si="263"/>
        <v>0</v>
      </c>
      <c r="CK19" s="6">
        <f t="shared" si="263"/>
        <v>0</v>
      </c>
      <c r="CL19" s="6">
        <f t="shared" si="263"/>
        <v>0</v>
      </c>
      <c r="CM19" s="6">
        <f t="shared" si="263"/>
        <v>0</v>
      </c>
      <c r="CN19" s="6">
        <f t="shared" si="263"/>
        <v>0</v>
      </c>
      <c r="CO19" s="6">
        <f t="shared" si="263"/>
        <v>0</v>
      </c>
      <c r="CP19" s="6">
        <f t="shared" si="263"/>
        <v>0</v>
      </c>
      <c r="CQ19" s="6">
        <f t="shared" si="263"/>
        <v>0</v>
      </c>
      <c r="CR19" s="6">
        <f t="shared" si="263"/>
        <v>0</v>
      </c>
      <c r="CS19" s="6">
        <f t="shared" si="264"/>
        <v>0</v>
      </c>
      <c r="CT19" s="6">
        <f t="shared" si="265"/>
        <v>0</v>
      </c>
      <c r="CU19" s="6">
        <f t="shared" si="266"/>
        <v>0</v>
      </c>
      <c r="CV19" s="6">
        <f t="shared" si="267"/>
        <v>0</v>
      </c>
      <c r="CX19" s="46">
        <f>B19</f>
        <v>0</v>
      </c>
      <c r="CY19" s="6"/>
      <c r="CZ19" s="6"/>
      <c r="DA19" s="6"/>
      <c r="DB19" s="6"/>
      <c r="DC19" s="6"/>
      <c r="DD19" s="6"/>
      <c r="DE19" s="6"/>
      <c r="DF19" s="6"/>
      <c r="DG19" s="6"/>
      <c r="DH19" s="6"/>
      <c r="DI19" s="6"/>
      <c r="DJ19" s="6"/>
      <c r="DK19" s="6"/>
      <c r="DL19" s="8">
        <f t="shared" ref="DL19" si="280">SUM(CY19:DK19)</f>
        <v>0</v>
      </c>
      <c r="DO19" s="46">
        <f t="shared" si="268"/>
        <v>0</v>
      </c>
      <c r="DP19" s="6"/>
      <c r="DQ19" s="6"/>
      <c r="DR19" s="6"/>
      <c r="DS19" s="6"/>
      <c r="DT19" s="6"/>
      <c r="DU19" s="6"/>
      <c r="DV19" s="6"/>
      <c r="DW19" s="6"/>
      <c r="DX19" s="6"/>
      <c r="DY19" s="6"/>
      <c r="DZ19" s="6"/>
      <c r="EA19" s="6"/>
      <c r="EB19" s="6"/>
      <c r="EC19" s="8">
        <f t="shared" ref="EC19" si="281">SUM(DP19:EB19)</f>
        <v>0</v>
      </c>
      <c r="EE19" s="46">
        <f t="shared" si="65"/>
        <v>0</v>
      </c>
      <c r="EF19" s="6"/>
      <c r="EG19" s="6"/>
      <c r="EH19" s="6"/>
      <c r="EI19" s="6"/>
      <c r="EJ19" s="6"/>
      <c r="EK19" s="6"/>
      <c r="EL19" s="6"/>
      <c r="EM19" s="6"/>
      <c r="EN19" s="6"/>
      <c r="EO19" s="6"/>
      <c r="EP19" s="6"/>
      <c r="EQ19" s="6"/>
      <c r="ER19" s="6"/>
      <c r="ES19" s="8">
        <f t="shared" ref="ES19" si="282">SUM(EF19:ER19)</f>
        <v>0</v>
      </c>
      <c r="EU19" s="46">
        <f t="shared" si="67"/>
        <v>0</v>
      </c>
      <c r="EV19" s="6"/>
      <c r="EW19" s="6"/>
      <c r="EX19" s="6"/>
      <c r="EY19" s="6"/>
      <c r="EZ19" s="6"/>
      <c r="FA19" s="6"/>
      <c r="FB19" s="6"/>
      <c r="FC19" s="6"/>
      <c r="FD19" s="6"/>
      <c r="FE19" s="6"/>
      <c r="FF19" s="6"/>
      <c r="FG19" s="6"/>
      <c r="FH19" s="6"/>
      <c r="FI19" s="8">
        <f t="shared" ref="FI19" si="283">SUM(EV19:FH19)</f>
        <v>0</v>
      </c>
      <c r="FK19" s="46">
        <f t="shared" si="69"/>
        <v>0</v>
      </c>
      <c r="FL19" s="6"/>
      <c r="FM19" s="6"/>
      <c r="FN19" s="6"/>
      <c r="FO19" s="6"/>
      <c r="FP19" s="6"/>
      <c r="FQ19" s="6"/>
      <c r="FR19" s="6"/>
      <c r="FS19" s="6"/>
      <c r="FT19" s="6"/>
      <c r="FU19" s="6"/>
      <c r="FV19" s="6"/>
      <c r="FW19" s="6"/>
      <c r="FX19" s="6"/>
      <c r="FY19" s="8">
        <f t="shared" ref="FY19" si="284">SUM(FL19:FX19)</f>
        <v>0</v>
      </c>
      <c r="GB19" s="46">
        <f t="shared" si="52"/>
        <v>0</v>
      </c>
      <c r="GC19" s="6">
        <f t="shared" si="273"/>
        <v>0</v>
      </c>
      <c r="GD19" s="6">
        <f t="shared" si="273"/>
        <v>0</v>
      </c>
      <c r="GE19" s="6">
        <f t="shared" si="273"/>
        <v>0</v>
      </c>
      <c r="GF19" s="6">
        <f t="shared" si="273"/>
        <v>0</v>
      </c>
      <c r="GG19" s="6">
        <f t="shared" si="273"/>
        <v>0</v>
      </c>
      <c r="GH19" s="6">
        <f t="shared" si="273"/>
        <v>0</v>
      </c>
      <c r="GI19" s="6">
        <f t="shared" si="273"/>
        <v>0</v>
      </c>
      <c r="GJ19" s="6">
        <f t="shared" si="273"/>
        <v>0</v>
      </c>
      <c r="GK19" s="6">
        <f t="shared" si="273"/>
        <v>0</v>
      </c>
      <c r="GL19" s="6">
        <f t="shared" si="273"/>
        <v>0</v>
      </c>
      <c r="GM19" s="6">
        <f t="shared" si="273"/>
        <v>0</v>
      </c>
      <c r="GN19" s="6">
        <f t="shared" si="273"/>
        <v>0</v>
      </c>
      <c r="GO19" s="6">
        <f t="shared" si="273"/>
        <v>0</v>
      </c>
      <c r="GP19" s="8">
        <f t="shared" si="274"/>
        <v>0</v>
      </c>
      <c r="GS19" s="505">
        <f>IF(Registrering!$B$29="Prosjekter som foregår i UiOs lokaler",IF($B19="Teknisk/adm. bistand/Feltassistent",K19*Tabeller!J$11,K19*Tabeller!J$10),IF($B19="Teknisk/adm. bistand/Feltassistent",K19*Tabeller!J$13,K19*Tabeller!J$12))</f>
        <v>0</v>
      </c>
      <c r="GT19" s="505">
        <f>IF(Registrering!$B$29="Prosjekter som foregår i UiOs lokaler",IF($B19="Teknisk/adm. bistand/Feltassistent",L19*Tabeller!K$11,L19*Tabeller!K$10),IF($B19="Teknisk/adm. bistand/Feltassistent",L19*Tabeller!K$13,L19*Tabeller!K$12))</f>
        <v>0</v>
      </c>
      <c r="GU19" s="505">
        <f>IF(Registrering!$B$29="Prosjekter som foregår i UiOs lokaler",IF($B19="Teknisk/adm. bistand/Feltassistent",M19*Tabeller!L$11,M19*Tabeller!L$10),IF($B19="Teknisk/adm. bistand/Feltassistent",M19*Tabeller!L$13,M19*Tabeller!L$12))</f>
        <v>0</v>
      </c>
      <c r="GV19" s="505">
        <f>IF(Registrering!$B$29="Prosjekter som foregår i UiOs lokaler",IF($B19="Teknisk/adm. bistand/Feltassistent",N19*Tabeller!M$11,N19*Tabeller!M$10),IF($B19="Teknisk/adm. bistand/Feltassistent",N19*Tabeller!M$13,N19*Tabeller!M$12))</f>
        <v>0</v>
      </c>
      <c r="GW19" s="505">
        <f>IF(Registrering!$B$29="Prosjekter som foregår i UiOs lokaler",IF($B19="Teknisk/adm. bistand/Feltassistent",O19*Tabeller!N$11,O19*Tabeller!N$10),IF($B19="Teknisk/adm. bistand/Feltassistent",O19*Tabeller!N$13,O19*Tabeller!N$12))</f>
        <v>0</v>
      </c>
      <c r="GX19" s="505">
        <f>IF(Registrering!$B$29="Prosjekter som foregår i UiOs lokaler",IF($B19="Teknisk/adm. bistand/Feltassistent",P19*Tabeller!O$11,P19*Tabeller!O$10),IF($B19="Teknisk/adm. bistand/Feltassistent",P19*Tabeller!O$13,P19*Tabeller!O$12))</f>
        <v>0</v>
      </c>
      <c r="GY19" s="505">
        <f>IF(Registrering!$B$29="Prosjekter som foregår i UiOs lokaler",IF($B19="Teknisk/adm. bistand/Feltassistent",Q19*Tabeller!P$11,Q19*Tabeller!P$10),IF($B19="Teknisk/adm. bistand/Feltassistent",Q19*Tabeller!P$13,Q19*Tabeller!P$12))</f>
        <v>0</v>
      </c>
      <c r="GZ19" s="505">
        <f>IF(Registrering!$B$29="Prosjekter som foregår i UiOs lokaler",IF($B19="Teknisk/adm. bistand/Feltassistent",R19*Tabeller!Q$11,R19*Tabeller!Q$10),IF($B19="Teknisk/adm. bistand/Feltassistent",R19*Tabeller!Q$13,R19*Tabeller!Q$12))</f>
        <v>0</v>
      </c>
      <c r="HA19" s="505">
        <f>IF(Registrering!$B$29="Prosjekter som foregår i UiOs lokaler",IF($B19="Teknisk/adm. bistand/Feltassistent",S19*Tabeller!R$11,S19*Tabeller!R$10),IF($B19="Teknisk/adm. bistand/Feltassistent",S19*Tabeller!R$13,S19*Tabeller!R$12))</f>
        <v>0</v>
      </c>
      <c r="HB19" s="505">
        <f>IF(Registrering!$B$29="Prosjekter som foregår i UiOs lokaler",IF($B19="Teknisk/adm. bistand/Feltassistent",T19*Tabeller!S$11,T19*Tabeller!S$10),IF($B19="Teknisk/adm. bistand/Feltassistent",T19*Tabeller!S$13,T19*Tabeller!S$12))</f>
        <v>0</v>
      </c>
      <c r="HC19" s="505">
        <f>IF(Registrering!$B$29="Prosjekter som foregår i UiOs lokaler",IF($B19="Teknisk/adm. bistand/Feltassistent",U19*Tabeller!T$11,U19*Tabeller!T$10),IF($B19="Teknisk/adm. bistand/Feltassistent",U19*Tabeller!T$13,U19*Tabeller!T$12))</f>
        <v>0</v>
      </c>
      <c r="HD19" s="505">
        <f>IF(Registrering!$B$29="Prosjekter som foregår i UiOs lokaler",IF($B19="Teknisk/adm. bistand/Feltassistent",V19*Tabeller!U$11,V19*Tabeller!U$10),IF($B19="Teknisk/adm. bistand/Feltassistent",V19*Tabeller!U$13,V19*Tabeller!U$12))</f>
        <v>0</v>
      </c>
      <c r="HE19" s="505">
        <f>IF(Registrering!$B$29="Prosjekter som foregår i UiOs lokaler",IF($B19="Teknisk/adm. bistand/Feltassistent",W19*Tabeller!V$11,W19*Tabeller!V$10),IF($B19="Teknisk/adm. bistand/Feltassistent",W19*Tabeller!V$13,W19*Tabeller!V$12))</f>
        <v>0</v>
      </c>
    </row>
    <row r="20" spans="2:213" ht="15" x14ac:dyDescent="0.25">
      <c r="B20" s="203"/>
      <c r="C20" s="388">
        <f t="shared" ref="C20" si="285">DL20</f>
        <v>0</v>
      </c>
      <c r="D20" s="388">
        <f>SUM(AR20:BD20)</f>
        <v>0</v>
      </c>
      <c r="E20" s="388">
        <f>IFERROR(SUM(BF20:BR20),0)</f>
        <v>0</v>
      </c>
      <c r="F20" s="388">
        <f t="shared" ref="F20" si="286">SUM(D20:E20)</f>
        <v>0</v>
      </c>
      <c r="G20" s="57">
        <f>SUM(K20:W20)</f>
        <v>0</v>
      </c>
      <c r="H20" s="71" t="s">
        <v>63</v>
      </c>
      <c r="I20" s="586"/>
      <c r="J20" s="585"/>
      <c r="K20" s="587"/>
      <c r="L20" s="587"/>
      <c r="M20" s="587"/>
      <c r="N20" s="587"/>
      <c r="O20" s="587"/>
      <c r="P20" s="587"/>
      <c r="Q20" s="587"/>
      <c r="R20" s="587"/>
      <c r="S20" s="587"/>
      <c r="T20" s="587"/>
      <c r="U20" s="587"/>
      <c r="V20" s="587"/>
      <c r="W20" s="587"/>
      <c r="AG20" s="6">
        <f t="shared" si="276"/>
        <v>0</v>
      </c>
      <c r="AH20" s="6">
        <f>AG20*Tabeller!$I$35</f>
        <v>0</v>
      </c>
      <c r="AI20" s="6">
        <f t="shared" si="277"/>
        <v>0</v>
      </c>
      <c r="AJ20" s="87">
        <f>AI20*Tabeller!$H$26</f>
        <v>0</v>
      </c>
      <c r="AK20" s="6">
        <f>SUM(AI20:AJ20,AL20)*Tabeller!$H$28</f>
        <v>0</v>
      </c>
      <c r="AL20" s="6">
        <f>AH20*Tabeller!$H$27</f>
        <v>0</v>
      </c>
      <c r="AM20" s="6">
        <f t="shared" si="278"/>
        <v>0</v>
      </c>
      <c r="AN20" s="6">
        <f>AM20+(IF(B20="Teknisk adm bistand",Registrering!$E$51,Registrering!$B$51))</f>
        <v>0</v>
      </c>
      <c r="AO20" s="6">
        <f>AN20/Tabeller!$H$5</f>
        <v>0</v>
      </c>
      <c r="AP20" s="30"/>
      <c r="AR20" s="6">
        <f>((K20*Budsjett!$AM20))</f>
        <v>0</v>
      </c>
      <c r="AS20" s="6">
        <f>((L20*Budsjett!$AM20)*(Tabeller!J$35))</f>
        <v>0</v>
      </c>
      <c r="AT20" s="6">
        <f>((M20*Budsjett!$AM20)*(Tabeller!K$35))</f>
        <v>0</v>
      </c>
      <c r="AU20" s="6">
        <f>((N20*Budsjett!$AM20)*(Tabeller!L$35))</f>
        <v>0</v>
      </c>
      <c r="AV20" s="6">
        <f>((O20*Budsjett!$AM20)*(Tabeller!M$35))</f>
        <v>0</v>
      </c>
      <c r="AW20" s="6">
        <f>((P20*Budsjett!$AM20)*(Tabeller!N$35))</f>
        <v>0</v>
      </c>
      <c r="AX20" s="6">
        <f>((Q20*Budsjett!$AM20)*(Tabeller!O$35))</f>
        <v>0</v>
      </c>
      <c r="AY20" s="6">
        <f>((R20*Budsjett!$AM20)*(Tabeller!P$35))</f>
        <v>0</v>
      </c>
      <c r="AZ20" s="6">
        <f>((S20*Budsjett!$AM20)*(Tabeller!Q$35))</f>
        <v>0</v>
      </c>
      <c r="BA20" s="6">
        <f>((T20*Budsjett!$AM20)*(Tabeller!R$35))</f>
        <v>0</v>
      </c>
      <c r="BB20" s="6">
        <f>((U20*Budsjett!$AM20)*(Tabeller!S$35))</f>
        <v>0</v>
      </c>
      <c r="BC20" s="6">
        <f>((V20*Budsjett!$AM20)*(Tabeller!T$35))</f>
        <v>0</v>
      </c>
      <c r="BD20" s="6">
        <f>((W20*Budsjett!$AM20)*(Tabeller!U$35))</f>
        <v>0</v>
      </c>
      <c r="BF20" s="6">
        <f>GS20</f>
        <v>0</v>
      </c>
      <c r="BG20" s="6">
        <f t="shared" ref="BG20" si="287">GT20</f>
        <v>0</v>
      </c>
      <c r="BH20" s="6">
        <f t="shared" ref="BH20" si="288">GU20</f>
        <v>0</v>
      </c>
      <c r="BI20" s="6">
        <f t="shared" ref="BI20" si="289">GV20</f>
        <v>0</v>
      </c>
      <c r="BJ20" s="6">
        <f t="shared" ref="BJ20" si="290">GW20</f>
        <v>0</v>
      </c>
      <c r="BK20" s="6">
        <f t="shared" ref="BK20" si="291">GX20</f>
        <v>0</v>
      </c>
      <c r="BL20" s="6">
        <f t="shared" ref="BL20" si="292">GY20</f>
        <v>0</v>
      </c>
      <c r="BM20" s="6">
        <f t="shared" ref="BM20" si="293">GZ20</f>
        <v>0</v>
      </c>
      <c r="BN20" s="6">
        <f t="shared" ref="BN20" si="294">HA20</f>
        <v>0</v>
      </c>
      <c r="BO20" s="6">
        <f t="shared" ref="BO20" si="295">HB20</f>
        <v>0</v>
      </c>
      <c r="BP20" s="6">
        <f t="shared" ref="BP20" si="296">HC20</f>
        <v>0</v>
      </c>
      <c r="BQ20" s="6">
        <f t="shared" ref="BQ20" si="297">HD20</f>
        <v>0</v>
      </c>
      <c r="BR20" s="6">
        <f t="shared" ref="BR20" si="298">HE20</f>
        <v>0</v>
      </c>
      <c r="BU20" s="6"/>
      <c r="BV20" s="6"/>
      <c r="BW20" s="6"/>
      <c r="BX20" s="6"/>
      <c r="BY20" s="6"/>
      <c r="BZ20" s="6"/>
      <c r="CA20" s="6"/>
      <c r="CB20" s="6"/>
      <c r="CC20" s="6"/>
      <c r="CD20" s="6"/>
      <c r="CE20" s="6"/>
      <c r="CF20" s="6"/>
      <c r="CG20" s="6"/>
      <c r="CJ20" s="6">
        <f t="shared" ref="CJ20" si="299">BF20</f>
        <v>0</v>
      </c>
      <c r="CK20" s="6">
        <f t="shared" ref="CK20" si="300">BG20</f>
        <v>0</v>
      </c>
      <c r="CL20" s="6">
        <f t="shared" ref="CL20" si="301">BH20</f>
        <v>0</v>
      </c>
      <c r="CM20" s="6">
        <f t="shared" ref="CM20" si="302">BI20</f>
        <v>0</v>
      </c>
      <c r="CN20" s="6">
        <f t="shared" ref="CN20" si="303">BJ20</f>
        <v>0</v>
      </c>
      <c r="CO20" s="6">
        <f t="shared" ref="CO20" si="304">BK20</f>
        <v>0</v>
      </c>
      <c r="CP20" s="6">
        <f t="shared" ref="CP20" si="305">BL20</f>
        <v>0</v>
      </c>
      <c r="CQ20" s="6">
        <f t="shared" ref="CQ20" si="306">BM20</f>
        <v>0</v>
      </c>
      <c r="CR20" s="6">
        <f t="shared" ref="CR20" si="307">BN20</f>
        <v>0</v>
      </c>
      <c r="CS20" s="6">
        <f t="shared" ref="CS20" si="308">BO20</f>
        <v>0</v>
      </c>
      <c r="CT20" s="6">
        <f t="shared" ref="CT20" si="309">BP20</f>
        <v>0</v>
      </c>
      <c r="CU20" s="6">
        <f t="shared" ref="CU20" si="310">BQ20</f>
        <v>0</v>
      </c>
      <c r="CV20" s="6">
        <f t="shared" ref="CV20" si="311">BR20</f>
        <v>0</v>
      </c>
      <c r="CX20" s="46">
        <f>B20</f>
        <v>0</v>
      </c>
      <c r="CY20" s="6"/>
      <c r="CZ20" s="6"/>
      <c r="DA20" s="6"/>
      <c r="DB20" s="6"/>
      <c r="DC20" s="6"/>
      <c r="DD20" s="6"/>
      <c r="DE20" s="6"/>
      <c r="DF20" s="6"/>
      <c r="DG20" s="6"/>
      <c r="DH20" s="6"/>
      <c r="DI20" s="6"/>
      <c r="DJ20" s="6"/>
      <c r="DK20" s="6"/>
      <c r="DL20" s="8">
        <f t="shared" si="279"/>
        <v>0</v>
      </c>
      <c r="DO20" s="46">
        <f t="shared" ref="DO20" si="312">CX20</f>
        <v>0</v>
      </c>
      <c r="DP20" s="6"/>
      <c r="DQ20" s="6"/>
      <c r="DR20" s="6"/>
      <c r="DS20" s="6"/>
      <c r="DT20" s="6"/>
      <c r="DU20" s="6"/>
      <c r="DV20" s="6"/>
      <c r="DW20" s="6"/>
      <c r="DX20" s="6"/>
      <c r="DY20" s="6"/>
      <c r="DZ20" s="6"/>
      <c r="EA20" s="6"/>
      <c r="EB20" s="6"/>
      <c r="EC20" s="8">
        <f t="shared" ref="EC20" si="313">SUM(DP20:EB20)</f>
        <v>0</v>
      </c>
      <c r="EE20" s="46">
        <f t="shared" ref="EE20" si="314">DO20</f>
        <v>0</v>
      </c>
      <c r="EF20" s="6"/>
      <c r="EG20" s="6"/>
      <c r="EH20" s="6"/>
      <c r="EI20" s="6"/>
      <c r="EJ20" s="6"/>
      <c r="EK20" s="6"/>
      <c r="EL20" s="6"/>
      <c r="EM20" s="6"/>
      <c r="EN20" s="6"/>
      <c r="EO20" s="6"/>
      <c r="EP20" s="6"/>
      <c r="EQ20" s="6"/>
      <c r="ER20" s="6"/>
      <c r="ES20" s="8">
        <f t="shared" ref="ES20" si="315">SUM(EF20:ER20)</f>
        <v>0</v>
      </c>
      <c r="EU20" s="46">
        <f t="shared" ref="EU20" si="316">EE20</f>
        <v>0</v>
      </c>
      <c r="EV20" s="6"/>
      <c r="EW20" s="6"/>
      <c r="EX20" s="6"/>
      <c r="EY20" s="6"/>
      <c r="EZ20" s="6"/>
      <c r="FA20" s="6"/>
      <c r="FB20" s="6"/>
      <c r="FC20" s="6"/>
      <c r="FD20" s="6"/>
      <c r="FE20" s="6"/>
      <c r="FF20" s="6"/>
      <c r="FG20" s="6"/>
      <c r="FH20" s="6"/>
      <c r="FI20" s="8">
        <f t="shared" ref="FI20" si="317">SUM(EV20:FH20)</f>
        <v>0</v>
      </c>
      <c r="FK20" s="46">
        <f t="shared" ref="FK20" si="318">EU20</f>
        <v>0</v>
      </c>
      <c r="FL20" s="6"/>
      <c r="FM20" s="6"/>
      <c r="FN20" s="6"/>
      <c r="FO20" s="6"/>
      <c r="FP20" s="6"/>
      <c r="FQ20" s="6"/>
      <c r="FR20" s="6"/>
      <c r="FS20" s="6"/>
      <c r="FT20" s="6"/>
      <c r="FU20" s="6"/>
      <c r="FV20" s="6"/>
      <c r="FW20" s="6"/>
      <c r="FX20" s="6"/>
      <c r="FY20" s="8">
        <f t="shared" ref="FY20" si="319">SUM(FL20:FX20)</f>
        <v>0</v>
      </c>
      <c r="GB20" s="46">
        <f t="shared" ref="GB20" si="320">FK20</f>
        <v>0</v>
      </c>
      <c r="GC20" s="6">
        <f t="shared" si="273"/>
        <v>0</v>
      </c>
      <c r="GD20" s="6">
        <f t="shared" si="273"/>
        <v>0</v>
      </c>
      <c r="GE20" s="6">
        <f t="shared" si="273"/>
        <v>0</v>
      </c>
      <c r="GF20" s="6">
        <f t="shared" si="273"/>
        <v>0</v>
      </c>
      <c r="GG20" s="6">
        <f t="shared" si="273"/>
        <v>0</v>
      </c>
      <c r="GH20" s="6">
        <f t="shared" si="273"/>
        <v>0</v>
      </c>
      <c r="GI20" s="6">
        <f t="shared" si="273"/>
        <v>0</v>
      </c>
      <c r="GJ20" s="6">
        <f t="shared" si="273"/>
        <v>0</v>
      </c>
      <c r="GK20" s="6">
        <f t="shared" si="273"/>
        <v>0</v>
      </c>
      <c r="GL20" s="6">
        <f t="shared" si="273"/>
        <v>0</v>
      </c>
      <c r="GM20" s="6">
        <f t="shared" si="273"/>
        <v>0</v>
      </c>
      <c r="GN20" s="6">
        <f t="shared" si="273"/>
        <v>0</v>
      </c>
      <c r="GO20" s="6">
        <f t="shared" si="273"/>
        <v>0</v>
      </c>
      <c r="GP20" s="8">
        <f t="shared" ref="GP20" si="321">SUM(GC20:GO20)</f>
        <v>0</v>
      </c>
      <c r="GS20" s="505">
        <f>IF(Registrering!$B$29="Prosjekter som foregår i UiOs lokaler",IF($B20="Teknisk/adm. bistand/Feltassistent",K20*Tabeller!J$11,K20*Tabeller!J$10),IF($B20="Teknisk/adm. bistand/Feltassistent",K20*Tabeller!J$13,K20*Tabeller!J$12))</f>
        <v>0</v>
      </c>
      <c r="GT20" s="505">
        <f>IF(Registrering!$B$29="Prosjekter som foregår i UiOs lokaler",IF($B20="Teknisk/adm. bistand/Feltassistent",L20*Tabeller!K$11,L20*Tabeller!K$10),IF($B20="Teknisk/adm. bistand/Feltassistent",L20*Tabeller!K$13,L20*Tabeller!K$12))</f>
        <v>0</v>
      </c>
      <c r="GU20" s="505">
        <f>IF(Registrering!$B$29="Prosjekter som foregår i UiOs lokaler",IF($B20="Teknisk/adm. bistand/Feltassistent",M20*Tabeller!L$11,M20*Tabeller!L$10),IF($B20="Teknisk/adm. bistand/Feltassistent",M20*Tabeller!L$13,M20*Tabeller!L$12))</f>
        <v>0</v>
      </c>
      <c r="GV20" s="505">
        <f>IF(Registrering!$B$29="Prosjekter som foregår i UiOs lokaler",IF($B20="Teknisk/adm. bistand/Feltassistent",N20*Tabeller!M$11,N20*Tabeller!M$10),IF($B20="Teknisk/adm. bistand/Feltassistent",N20*Tabeller!M$13,N20*Tabeller!M$12))</f>
        <v>0</v>
      </c>
      <c r="GW20" s="505">
        <f>IF(Registrering!$B$29="Prosjekter som foregår i UiOs lokaler",IF($B20="Teknisk/adm. bistand/Feltassistent",O20*Tabeller!N$11,O20*Tabeller!N$10),IF($B20="Teknisk/adm. bistand/Feltassistent",O20*Tabeller!N$13,O20*Tabeller!N$12))</f>
        <v>0</v>
      </c>
      <c r="GX20" s="505">
        <f>IF(Registrering!$B$29="Prosjekter som foregår i UiOs lokaler",IF($B20="Teknisk/adm. bistand/Feltassistent",P20*Tabeller!O$11,P20*Tabeller!O$10),IF($B20="Teknisk/adm. bistand/Feltassistent",P20*Tabeller!O$13,P20*Tabeller!O$12))</f>
        <v>0</v>
      </c>
      <c r="GY20" s="505">
        <f>IF(Registrering!$B$29="Prosjekter som foregår i UiOs lokaler",IF($B20="Teknisk/adm. bistand/Feltassistent",Q20*Tabeller!P$11,Q20*Tabeller!P$10),IF($B20="Teknisk/adm. bistand/Feltassistent",Q20*Tabeller!P$13,Q20*Tabeller!P$12))</f>
        <v>0</v>
      </c>
      <c r="GZ20" s="505">
        <f>IF(Registrering!$B$29="Prosjekter som foregår i UiOs lokaler",IF($B20="Teknisk/adm. bistand/Feltassistent",R20*Tabeller!Q$11,R20*Tabeller!Q$10),IF($B20="Teknisk/adm. bistand/Feltassistent",R20*Tabeller!Q$13,R20*Tabeller!Q$12))</f>
        <v>0</v>
      </c>
      <c r="HA20" s="505">
        <f>IF(Registrering!$B$29="Prosjekter som foregår i UiOs lokaler",IF($B20="Teknisk/adm. bistand/Feltassistent",S20*Tabeller!R$11,S20*Tabeller!R$10),IF($B20="Teknisk/adm. bistand/Feltassistent",S20*Tabeller!R$13,S20*Tabeller!R$12))</f>
        <v>0</v>
      </c>
      <c r="HB20" s="505">
        <f>IF(Registrering!$B$29="Prosjekter som foregår i UiOs lokaler",IF($B20="Teknisk/adm. bistand/Feltassistent",T20*Tabeller!S$11,T20*Tabeller!S$10),IF($B20="Teknisk/adm. bistand/Feltassistent",T20*Tabeller!S$13,T20*Tabeller!S$12))</f>
        <v>0</v>
      </c>
      <c r="HC20" s="505">
        <f>IF(Registrering!$B$29="Prosjekter som foregår i UiOs lokaler",IF($B20="Teknisk/adm. bistand/Feltassistent",U20*Tabeller!T$11,U20*Tabeller!T$10),IF($B20="Teknisk/adm. bistand/Feltassistent",U20*Tabeller!T$13,U20*Tabeller!T$12))</f>
        <v>0</v>
      </c>
      <c r="HD20" s="505">
        <f>IF(Registrering!$B$29="Prosjekter som foregår i UiOs lokaler",IF($B20="Teknisk/adm. bistand/Feltassistent",V20*Tabeller!U$11,V20*Tabeller!U$10),IF($B20="Teknisk/adm. bistand/Feltassistent",V20*Tabeller!U$13,V20*Tabeller!U$12))</f>
        <v>0</v>
      </c>
      <c r="HE20" s="505">
        <f>IF(Registrering!$B$29="Prosjekter som foregår i UiOs lokaler",IF($B20="Teknisk/adm. bistand/Feltassistent",W20*Tabeller!V$11,W20*Tabeller!V$10),IF($B20="Teknisk/adm. bistand/Feltassistent",W20*Tabeller!V$13,W20*Tabeller!V$12))</f>
        <v>0</v>
      </c>
    </row>
    <row r="21" spans="2:213" ht="15" x14ac:dyDescent="0.25">
      <c r="B21" s="12" t="s">
        <v>93</v>
      </c>
      <c r="C21" s="16">
        <f>SUM(C17:C20)</f>
        <v>0</v>
      </c>
      <c r="D21" s="16">
        <f>SUM(D17:D20)</f>
        <v>0</v>
      </c>
      <c r="E21" s="16">
        <f>SUM(E17:E20)</f>
        <v>0</v>
      </c>
      <c r="F21" s="16">
        <f>SUM(F17:F20)</f>
        <v>0</v>
      </c>
      <c r="G21" s="56">
        <f>SUM(G17:G20)</f>
        <v>0</v>
      </c>
      <c r="H21" s="12"/>
      <c r="I21" s="12"/>
      <c r="J21" s="13"/>
      <c r="K21" s="55">
        <f t="shared" ref="K21:W21" si="322">SUM(K17:K20)</f>
        <v>0</v>
      </c>
      <c r="L21" s="55">
        <f t="shared" si="322"/>
        <v>0</v>
      </c>
      <c r="M21" s="55">
        <f t="shared" si="322"/>
        <v>0</v>
      </c>
      <c r="N21" s="55">
        <f t="shared" si="322"/>
        <v>0</v>
      </c>
      <c r="O21" s="55">
        <f t="shared" si="322"/>
        <v>0</v>
      </c>
      <c r="P21" s="55">
        <f t="shared" si="322"/>
        <v>0</v>
      </c>
      <c r="Q21" s="55">
        <f t="shared" si="322"/>
        <v>0</v>
      </c>
      <c r="R21" s="55">
        <f t="shared" si="322"/>
        <v>0</v>
      </c>
      <c r="S21" s="55">
        <f t="shared" si="322"/>
        <v>0</v>
      </c>
      <c r="T21" s="55">
        <f t="shared" si="322"/>
        <v>0</v>
      </c>
      <c r="U21" s="55">
        <f t="shared" si="322"/>
        <v>0</v>
      </c>
      <c r="V21" s="55">
        <f t="shared" si="322"/>
        <v>0</v>
      </c>
      <c r="W21" s="55">
        <f t="shared" si="322"/>
        <v>0</v>
      </c>
      <c r="AR21" s="8">
        <f t="shared" ref="AR21:BD21" si="323">SUM(AR17:AR20)</f>
        <v>0</v>
      </c>
      <c r="AS21" s="8">
        <f t="shared" si="323"/>
        <v>0</v>
      </c>
      <c r="AT21" s="8">
        <f t="shared" si="323"/>
        <v>0</v>
      </c>
      <c r="AU21" s="8">
        <f t="shared" si="323"/>
        <v>0</v>
      </c>
      <c r="AV21" s="8">
        <f t="shared" si="323"/>
        <v>0</v>
      </c>
      <c r="AW21" s="8">
        <f t="shared" si="323"/>
        <v>0</v>
      </c>
      <c r="AX21" s="8">
        <f t="shared" si="323"/>
        <v>0</v>
      </c>
      <c r="AY21" s="8">
        <f t="shared" si="323"/>
        <v>0</v>
      </c>
      <c r="AZ21" s="8">
        <f t="shared" si="323"/>
        <v>0</v>
      </c>
      <c r="BA21" s="8">
        <f t="shared" si="323"/>
        <v>0</v>
      </c>
      <c r="BB21" s="8">
        <f t="shared" si="323"/>
        <v>0</v>
      </c>
      <c r="BC21" s="8">
        <f t="shared" si="323"/>
        <v>0</v>
      </c>
      <c r="BD21" s="8">
        <f t="shared" si="323"/>
        <v>0</v>
      </c>
      <c r="BE21" s="30">
        <f>SUM(AR21:BD21)</f>
        <v>0</v>
      </c>
      <c r="BF21" s="8">
        <f t="shared" ref="BF21:BR21" si="324">SUM(BF17:BF20)</f>
        <v>0</v>
      </c>
      <c r="BG21" s="8">
        <f t="shared" si="324"/>
        <v>0</v>
      </c>
      <c r="BH21" s="8">
        <f t="shared" si="324"/>
        <v>0</v>
      </c>
      <c r="BI21" s="8">
        <f t="shared" si="324"/>
        <v>0</v>
      </c>
      <c r="BJ21" s="8">
        <f t="shared" si="324"/>
        <v>0</v>
      </c>
      <c r="BK21" s="8">
        <f t="shared" si="324"/>
        <v>0</v>
      </c>
      <c r="BL21" s="8">
        <f t="shared" si="324"/>
        <v>0</v>
      </c>
      <c r="BM21" s="8">
        <f t="shared" si="324"/>
        <v>0</v>
      </c>
      <c r="BN21" s="8">
        <f t="shared" si="324"/>
        <v>0</v>
      </c>
      <c r="BO21" s="8">
        <f t="shared" si="324"/>
        <v>0</v>
      </c>
      <c r="BP21" s="8">
        <f t="shared" si="324"/>
        <v>0</v>
      </c>
      <c r="BQ21" s="8">
        <f t="shared" si="324"/>
        <v>0</v>
      </c>
      <c r="BR21" s="8">
        <f t="shared" si="324"/>
        <v>0</v>
      </c>
      <c r="BS21" s="22">
        <f>SUM(BF21:BR21)</f>
        <v>0</v>
      </c>
      <c r="BU21" s="8">
        <f t="shared" ref="BU21:CG21" si="325">SUM(BU17:BU20)</f>
        <v>0</v>
      </c>
      <c r="BV21" s="8">
        <f t="shared" si="325"/>
        <v>0</v>
      </c>
      <c r="BW21" s="8">
        <f t="shared" si="325"/>
        <v>0</v>
      </c>
      <c r="BX21" s="8">
        <f t="shared" si="325"/>
        <v>0</v>
      </c>
      <c r="BY21" s="8">
        <f t="shared" si="325"/>
        <v>0</v>
      </c>
      <c r="BZ21" s="8">
        <f t="shared" si="325"/>
        <v>0</v>
      </c>
      <c r="CA21" s="8">
        <f t="shared" si="325"/>
        <v>0</v>
      </c>
      <c r="CB21" s="8">
        <f t="shared" si="325"/>
        <v>0</v>
      </c>
      <c r="CC21" s="8">
        <f t="shared" si="325"/>
        <v>0</v>
      </c>
      <c r="CD21" s="8">
        <f t="shared" si="325"/>
        <v>0</v>
      </c>
      <c r="CE21" s="8">
        <f t="shared" si="325"/>
        <v>0</v>
      </c>
      <c r="CF21" s="8">
        <f t="shared" si="325"/>
        <v>0</v>
      </c>
      <c r="CG21" s="8">
        <f t="shared" si="325"/>
        <v>0</v>
      </c>
      <c r="CJ21" s="8">
        <f t="shared" ref="CJ21:CV21" si="326">SUM(CJ17:CJ20)</f>
        <v>0</v>
      </c>
      <c r="CK21" s="8">
        <f t="shared" si="326"/>
        <v>0</v>
      </c>
      <c r="CL21" s="8">
        <f t="shared" si="326"/>
        <v>0</v>
      </c>
      <c r="CM21" s="8">
        <f t="shared" si="326"/>
        <v>0</v>
      </c>
      <c r="CN21" s="8">
        <f t="shared" si="326"/>
        <v>0</v>
      </c>
      <c r="CO21" s="8">
        <f t="shared" si="326"/>
        <v>0</v>
      </c>
      <c r="CP21" s="8">
        <f t="shared" si="326"/>
        <v>0</v>
      </c>
      <c r="CQ21" s="8">
        <f t="shared" si="326"/>
        <v>0</v>
      </c>
      <c r="CR21" s="8">
        <f t="shared" si="326"/>
        <v>0</v>
      </c>
      <c r="CS21" s="8">
        <f t="shared" si="326"/>
        <v>0</v>
      </c>
      <c r="CT21" s="8">
        <f t="shared" si="326"/>
        <v>0</v>
      </c>
      <c r="CU21" s="8">
        <f t="shared" si="326"/>
        <v>0</v>
      </c>
      <c r="CV21" s="8">
        <f t="shared" si="326"/>
        <v>0</v>
      </c>
      <c r="CX21" s="46" t="str">
        <f>B21</f>
        <v xml:space="preserve">Sum frikjøp art 5896 </v>
      </c>
      <c r="CY21" s="6"/>
      <c r="CZ21" s="6"/>
      <c r="DA21" s="6"/>
      <c r="DB21" s="6"/>
      <c r="DC21" s="6"/>
      <c r="DD21" s="6"/>
      <c r="DE21" s="6"/>
      <c r="DF21" s="6"/>
      <c r="DG21" s="6"/>
      <c r="DH21" s="6"/>
      <c r="DI21" s="6"/>
      <c r="DJ21" s="6"/>
      <c r="DK21" s="6"/>
      <c r="DL21" s="8">
        <f t="shared" si="279"/>
        <v>0</v>
      </c>
      <c r="DO21" s="46" t="str">
        <f t="shared" si="268"/>
        <v xml:space="preserve">Sum frikjøp art 5896 </v>
      </c>
      <c r="DP21" s="6"/>
      <c r="DQ21" s="6"/>
      <c r="DR21" s="6"/>
      <c r="DS21" s="6"/>
      <c r="DT21" s="6"/>
      <c r="DU21" s="6"/>
      <c r="DV21" s="6"/>
      <c r="DW21" s="6"/>
      <c r="DX21" s="6"/>
      <c r="DY21" s="6"/>
      <c r="DZ21" s="6"/>
      <c r="EA21" s="6"/>
      <c r="EB21" s="6"/>
      <c r="EC21" s="8">
        <f t="shared" si="269"/>
        <v>0</v>
      </c>
      <c r="EE21" s="46" t="str">
        <f t="shared" si="65"/>
        <v xml:space="preserve">Sum frikjøp art 5896 </v>
      </c>
      <c r="EF21" s="6"/>
      <c r="EG21" s="6"/>
      <c r="EH21" s="6"/>
      <c r="EI21" s="6"/>
      <c r="EJ21" s="6"/>
      <c r="EK21" s="6"/>
      <c r="EL21" s="6"/>
      <c r="EM21" s="6"/>
      <c r="EN21" s="6"/>
      <c r="EO21" s="6"/>
      <c r="EP21" s="6"/>
      <c r="EQ21" s="6"/>
      <c r="ER21" s="6"/>
      <c r="ES21" s="8">
        <f t="shared" si="270"/>
        <v>0</v>
      </c>
      <c r="EU21" s="46" t="str">
        <f t="shared" si="67"/>
        <v xml:space="preserve">Sum frikjøp art 5896 </v>
      </c>
      <c r="EV21" s="6"/>
      <c r="EW21" s="6"/>
      <c r="EX21" s="6"/>
      <c r="EY21" s="6"/>
      <c r="EZ21" s="6"/>
      <c r="FA21" s="6"/>
      <c r="FB21" s="6"/>
      <c r="FC21" s="6"/>
      <c r="FD21" s="6"/>
      <c r="FE21" s="6"/>
      <c r="FF21" s="6"/>
      <c r="FG21" s="6"/>
      <c r="FH21" s="6"/>
      <c r="FI21" s="8">
        <f t="shared" si="271"/>
        <v>0</v>
      </c>
      <c r="FK21" s="46" t="str">
        <f t="shared" si="69"/>
        <v xml:space="preserve">Sum frikjøp art 5896 </v>
      </c>
      <c r="FL21" s="6"/>
      <c r="FM21" s="6"/>
      <c r="FN21" s="6"/>
      <c r="FO21" s="6"/>
      <c r="FP21" s="6"/>
      <c r="FQ21" s="6"/>
      <c r="FR21" s="6"/>
      <c r="FS21" s="6"/>
      <c r="FT21" s="6"/>
      <c r="FU21" s="6"/>
      <c r="FV21" s="6"/>
      <c r="FW21" s="6"/>
      <c r="FX21" s="6"/>
      <c r="FY21" s="8">
        <f t="shared" si="272"/>
        <v>0</v>
      </c>
      <c r="GB21" s="46" t="str">
        <f t="shared" si="52"/>
        <v xml:space="preserve">Sum frikjøp art 5896 </v>
      </c>
      <c r="GC21" s="8">
        <f t="shared" ref="GC21:GO21" si="327">SUM(GC17:GC20)</f>
        <v>0</v>
      </c>
      <c r="GD21" s="8">
        <f t="shared" si="327"/>
        <v>0</v>
      </c>
      <c r="GE21" s="8">
        <f t="shared" si="327"/>
        <v>0</v>
      </c>
      <c r="GF21" s="8">
        <f t="shared" si="327"/>
        <v>0</v>
      </c>
      <c r="GG21" s="8">
        <f t="shared" si="327"/>
        <v>0</v>
      </c>
      <c r="GH21" s="8">
        <f t="shared" si="327"/>
        <v>0</v>
      </c>
      <c r="GI21" s="8">
        <f t="shared" si="327"/>
        <v>0</v>
      </c>
      <c r="GJ21" s="8">
        <f t="shared" si="327"/>
        <v>0</v>
      </c>
      <c r="GK21" s="8">
        <f t="shared" si="327"/>
        <v>0</v>
      </c>
      <c r="GL21" s="8">
        <f t="shared" si="327"/>
        <v>0</v>
      </c>
      <c r="GM21" s="8">
        <f t="shared" si="327"/>
        <v>0</v>
      </c>
      <c r="GN21" s="8">
        <f t="shared" si="327"/>
        <v>0</v>
      </c>
      <c r="GO21" s="8">
        <f t="shared" si="327"/>
        <v>0</v>
      </c>
      <c r="GP21" s="8">
        <f t="shared" si="274"/>
        <v>0</v>
      </c>
      <c r="GS21" s="504">
        <f t="shared" ref="GS21:HE21" si="328">SUM(GS17:GS20)</f>
        <v>0</v>
      </c>
      <c r="GT21" s="504">
        <f t="shared" si="328"/>
        <v>0</v>
      </c>
      <c r="GU21" s="504">
        <f t="shared" si="328"/>
        <v>0</v>
      </c>
      <c r="GV21" s="504">
        <f t="shared" si="328"/>
        <v>0</v>
      </c>
      <c r="GW21" s="504">
        <f t="shared" si="328"/>
        <v>0</v>
      </c>
      <c r="GX21" s="504">
        <f t="shared" si="328"/>
        <v>0</v>
      </c>
      <c r="GY21" s="504">
        <f t="shared" si="328"/>
        <v>0</v>
      </c>
      <c r="GZ21" s="504">
        <f t="shared" si="328"/>
        <v>0</v>
      </c>
      <c r="HA21" s="504">
        <f t="shared" si="328"/>
        <v>0</v>
      </c>
      <c r="HB21" s="504">
        <f t="shared" si="328"/>
        <v>0</v>
      </c>
      <c r="HC21" s="504">
        <f t="shared" si="328"/>
        <v>0</v>
      </c>
      <c r="HD21" s="504">
        <f t="shared" si="328"/>
        <v>0</v>
      </c>
      <c r="HE21" s="504">
        <f t="shared" si="328"/>
        <v>0</v>
      </c>
    </row>
    <row r="22" spans="2:213" ht="21" x14ac:dyDescent="0.35">
      <c r="B22" s="28"/>
      <c r="H22" s="24"/>
      <c r="I22" s="24"/>
      <c r="J22" s="28"/>
      <c r="K22" s="29" t="s">
        <v>94</v>
      </c>
      <c r="CX22" s="22"/>
      <c r="EE22" s="46">
        <f t="shared" si="65"/>
        <v>0</v>
      </c>
      <c r="EU22" s="46">
        <f t="shared" si="67"/>
        <v>0</v>
      </c>
      <c r="FK22" s="46">
        <f t="shared" si="69"/>
        <v>0</v>
      </c>
      <c r="GB22" s="46">
        <f t="shared" si="52"/>
        <v>0</v>
      </c>
      <c r="GS22" s="506"/>
      <c r="GT22" s="506"/>
      <c r="GU22" s="506"/>
      <c r="GV22" s="506"/>
      <c r="GW22" s="506"/>
      <c r="GX22" s="506"/>
      <c r="GY22" s="506"/>
      <c r="GZ22" s="506"/>
      <c r="HA22" s="506"/>
      <c r="HB22" s="506"/>
      <c r="HC22" s="506"/>
      <c r="HD22" s="506"/>
      <c r="HE22" s="506"/>
    </row>
    <row r="23" spans="2:213" ht="15" x14ac:dyDescent="0.25">
      <c r="B23" s="242" t="s">
        <v>95</v>
      </c>
      <c r="C23" s="244" t="s">
        <v>67</v>
      </c>
      <c r="D23" s="244" t="s">
        <v>68</v>
      </c>
      <c r="E23" s="244" t="s">
        <v>69</v>
      </c>
      <c r="F23" s="244" t="s">
        <v>70</v>
      </c>
      <c r="G23" s="244" t="s">
        <v>71</v>
      </c>
      <c r="H23" s="242" t="s">
        <v>72</v>
      </c>
      <c r="I23" s="242" t="s">
        <v>73</v>
      </c>
      <c r="J23" s="242" t="s">
        <v>74</v>
      </c>
      <c r="K23" s="243">
        <f t="shared" ref="K23:W23" si="329">K16</f>
        <v>1</v>
      </c>
      <c r="L23" s="243">
        <f t="shared" si="329"/>
        <v>2</v>
      </c>
      <c r="M23" s="243">
        <f t="shared" si="329"/>
        <v>3</v>
      </c>
      <c r="N23" s="243">
        <f t="shared" si="329"/>
        <v>4</v>
      </c>
      <c r="O23" s="243">
        <f t="shared" si="329"/>
        <v>5</v>
      </c>
      <c r="P23" s="243">
        <f t="shared" si="329"/>
        <v>6</v>
      </c>
      <c r="Q23" s="243">
        <f t="shared" si="329"/>
        <v>7</v>
      </c>
      <c r="R23" s="243">
        <f t="shared" si="329"/>
        <v>8</v>
      </c>
      <c r="S23" s="243">
        <f t="shared" si="329"/>
        <v>9</v>
      </c>
      <c r="T23" s="243">
        <f t="shared" si="329"/>
        <v>10</v>
      </c>
      <c r="U23" s="243">
        <f t="shared" si="329"/>
        <v>11</v>
      </c>
      <c r="V23" s="243">
        <f t="shared" si="329"/>
        <v>12</v>
      </c>
      <c r="W23" s="243">
        <f t="shared" si="329"/>
        <v>13</v>
      </c>
      <c r="AG23" s="31" t="s">
        <v>75</v>
      </c>
      <c r="AH23" s="31" t="s">
        <v>76</v>
      </c>
      <c r="AI23" s="31" t="s">
        <v>77</v>
      </c>
      <c r="AJ23" s="31" t="s">
        <v>78</v>
      </c>
      <c r="AK23" s="31" t="s">
        <v>79</v>
      </c>
      <c r="AL23" s="31" t="s">
        <v>80</v>
      </c>
      <c r="AM23" s="31" t="s">
        <v>81</v>
      </c>
      <c r="AN23" s="31" t="s">
        <v>82</v>
      </c>
      <c r="AO23" s="31" t="s">
        <v>83</v>
      </c>
      <c r="AR23" s="8">
        <f t="shared" ref="AR23:BD23" si="330">K23</f>
        <v>1</v>
      </c>
      <c r="AS23" s="8">
        <f t="shared" si="330"/>
        <v>2</v>
      </c>
      <c r="AT23" s="8">
        <f t="shared" si="330"/>
        <v>3</v>
      </c>
      <c r="AU23" s="8">
        <f t="shared" si="330"/>
        <v>4</v>
      </c>
      <c r="AV23" s="8">
        <f t="shared" si="330"/>
        <v>5</v>
      </c>
      <c r="AW23" s="8">
        <f t="shared" si="330"/>
        <v>6</v>
      </c>
      <c r="AX23" s="8">
        <f t="shared" si="330"/>
        <v>7</v>
      </c>
      <c r="AY23" s="8">
        <f t="shared" si="330"/>
        <v>8</v>
      </c>
      <c r="AZ23" s="8">
        <f t="shared" si="330"/>
        <v>9</v>
      </c>
      <c r="BA23" s="8">
        <f t="shared" si="330"/>
        <v>10</v>
      </c>
      <c r="BB23" s="8">
        <f t="shared" si="330"/>
        <v>11</v>
      </c>
      <c r="BC23" s="8">
        <f t="shared" si="330"/>
        <v>12</v>
      </c>
      <c r="BD23" s="8">
        <f t="shared" si="330"/>
        <v>13</v>
      </c>
      <c r="BF23" s="6">
        <f t="shared" ref="BF23:BO23" si="331">AR23</f>
        <v>1</v>
      </c>
      <c r="BG23" s="6">
        <f t="shared" si="331"/>
        <v>2</v>
      </c>
      <c r="BH23" s="6">
        <f t="shared" si="331"/>
        <v>3</v>
      </c>
      <c r="BI23" s="6">
        <f t="shared" si="331"/>
        <v>4</v>
      </c>
      <c r="BJ23" s="6">
        <f t="shared" si="331"/>
        <v>5</v>
      </c>
      <c r="BK23" s="6">
        <f t="shared" si="331"/>
        <v>6</v>
      </c>
      <c r="BL23" s="6">
        <f t="shared" si="331"/>
        <v>7</v>
      </c>
      <c r="BM23" s="6">
        <f t="shared" si="331"/>
        <v>8</v>
      </c>
      <c r="BN23" s="6">
        <f t="shared" si="331"/>
        <v>9</v>
      </c>
      <c r="BO23" s="6">
        <f t="shared" si="331"/>
        <v>10</v>
      </c>
      <c r="BP23" s="6">
        <f t="shared" ref="BP23:BR23" si="332">BB23</f>
        <v>11</v>
      </c>
      <c r="BQ23" s="6">
        <f t="shared" si="332"/>
        <v>12</v>
      </c>
      <c r="BR23" s="6">
        <f t="shared" si="332"/>
        <v>13</v>
      </c>
      <c r="BU23" s="8">
        <f t="shared" ref="BU23:CC23" si="333">BF23</f>
        <v>1</v>
      </c>
      <c r="BV23" s="8">
        <f t="shared" si="333"/>
        <v>2</v>
      </c>
      <c r="BW23" s="8">
        <f t="shared" si="333"/>
        <v>3</v>
      </c>
      <c r="BX23" s="8">
        <f t="shared" si="333"/>
        <v>4</v>
      </c>
      <c r="BY23" s="8">
        <f t="shared" si="333"/>
        <v>5</v>
      </c>
      <c r="BZ23" s="8">
        <f t="shared" si="333"/>
        <v>6</v>
      </c>
      <c r="CA23" s="8">
        <f t="shared" si="333"/>
        <v>7</v>
      </c>
      <c r="CB23" s="8">
        <f t="shared" si="333"/>
        <v>8</v>
      </c>
      <c r="CC23" s="8">
        <f t="shared" si="333"/>
        <v>9</v>
      </c>
      <c r="CD23" s="8">
        <f t="shared" ref="CD23" si="334">BO23</f>
        <v>10</v>
      </c>
      <c r="CE23" s="8">
        <f t="shared" ref="CE23" si="335">BP23</f>
        <v>11</v>
      </c>
      <c r="CF23" s="8">
        <f t="shared" ref="CF23" si="336">BQ23</f>
        <v>12</v>
      </c>
      <c r="CG23" s="8">
        <f t="shared" ref="CG23" si="337">BR23</f>
        <v>13</v>
      </c>
      <c r="CJ23" s="8">
        <f t="shared" ref="CJ23:CS23" si="338">CY23</f>
        <v>1</v>
      </c>
      <c r="CK23" s="8">
        <f t="shared" si="338"/>
        <v>2</v>
      </c>
      <c r="CL23" s="8">
        <f t="shared" si="338"/>
        <v>3</v>
      </c>
      <c r="CM23" s="8">
        <f t="shared" si="338"/>
        <v>4</v>
      </c>
      <c r="CN23" s="8">
        <f t="shared" si="338"/>
        <v>5</v>
      </c>
      <c r="CO23" s="8">
        <f t="shared" si="338"/>
        <v>6</v>
      </c>
      <c r="CP23" s="8">
        <f t="shared" si="338"/>
        <v>7</v>
      </c>
      <c r="CQ23" s="8">
        <f t="shared" si="338"/>
        <v>8</v>
      </c>
      <c r="CR23" s="8">
        <f t="shared" si="338"/>
        <v>9</v>
      </c>
      <c r="CS23" s="8">
        <f t="shared" si="338"/>
        <v>10</v>
      </c>
      <c r="CT23" s="8">
        <f t="shared" ref="CT23" si="339">DI23</f>
        <v>11</v>
      </c>
      <c r="CU23" s="8">
        <f t="shared" ref="CU23" si="340">DJ23</f>
        <v>12</v>
      </c>
      <c r="CV23" s="8">
        <f t="shared" ref="CV23" si="341">DK23</f>
        <v>13</v>
      </c>
      <c r="CY23" s="8">
        <f t="shared" ref="CY23:DH23" si="342">BU23</f>
        <v>1</v>
      </c>
      <c r="CZ23" s="8">
        <f t="shared" si="342"/>
        <v>2</v>
      </c>
      <c r="DA23" s="8">
        <f t="shared" si="342"/>
        <v>3</v>
      </c>
      <c r="DB23" s="8">
        <f t="shared" si="342"/>
        <v>4</v>
      </c>
      <c r="DC23" s="8">
        <f t="shared" si="342"/>
        <v>5</v>
      </c>
      <c r="DD23" s="8">
        <f t="shared" si="342"/>
        <v>6</v>
      </c>
      <c r="DE23" s="8">
        <f t="shared" si="342"/>
        <v>7</v>
      </c>
      <c r="DF23" s="8">
        <f t="shared" si="342"/>
        <v>8</v>
      </c>
      <c r="DG23" s="8">
        <f t="shared" si="342"/>
        <v>9</v>
      </c>
      <c r="DH23" s="8">
        <f t="shared" si="342"/>
        <v>10</v>
      </c>
      <c r="DI23" s="8">
        <f t="shared" ref="DI23:DK23" si="343">CE23</f>
        <v>11</v>
      </c>
      <c r="DJ23" s="8">
        <f t="shared" si="343"/>
        <v>12</v>
      </c>
      <c r="DK23" s="8">
        <f t="shared" si="343"/>
        <v>13</v>
      </c>
      <c r="DL23" s="8" t="s">
        <v>70</v>
      </c>
      <c r="DO23" s="46"/>
      <c r="DP23" s="8">
        <f t="shared" ref="DP23:DY23" si="344">BU23</f>
        <v>1</v>
      </c>
      <c r="DQ23" s="8">
        <f t="shared" si="344"/>
        <v>2</v>
      </c>
      <c r="DR23" s="8">
        <f t="shared" si="344"/>
        <v>3</v>
      </c>
      <c r="DS23" s="8">
        <f t="shared" si="344"/>
        <v>4</v>
      </c>
      <c r="DT23" s="8">
        <f t="shared" si="344"/>
        <v>5</v>
      </c>
      <c r="DU23" s="8">
        <f t="shared" si="344"/>
        <v>6</v>
      </c>
      <c r="DV23" s="8">
        <f t="shared" si="344"/>
        <v>7</v>
      </c>
      <c r="DW23" s="8">
        <f t="shared" si="344"/>
        <v>8</v>
      </c>
      <c r="DX23" s="8">
        <f t="shared" si="344"/>
        <v>9</v>
      </c>
      <c r="DY23" s="8">
        <f t="shared" si="344"/>
        <v>10</v>
      </c>
      <c r="DZ23" s="8">
        <f t="shared" ref="DZ23" si="345">CE23</f>
        <v>11</v>
      </c>
      <c r="EA23" s="8">
        <f t="shared" ref="EA23" si="346">CF23</f>
        <v>12</v>
      </c>
      <c r="EB23" s="8">
        <f t="shared" ref="EB23" si="347">CG23</f>
        <v>13</v>
      </c>
      <c r="EC23" s="8" t="str">
        <f>EC3</f>
        <v>Totalt</v>
      </c>
      <c r="EE23" s="46">
        <f t="shared" si="65"/>
        <v>0</v>
      </c>
      <c r="EF23" s="8">
        <f t="shared" ref="EF23:ES23" si="348">EF16</f>
        <v>1</v>
      </c>
      <c r="EG23" s="8">
        <f t="shared" si="348"/>
        <v>2</v>
      </c>
      <c r="EH23" s="8">
        <f t="shared" si="348"/>
        <v>3</v>
      </c>
      <c r="EI23" s="8">
        <f t="shared" si="348"/>
        <v>4</v>
      </c>
      <c r="EJ23" s="8">
        <f t="shared" si="348"/>
        <v>5</v>
      </c>
      <c r="EK23" s="8">
        <f t="shared" si="348"/>
        <v>6</v>
      </c>
      <c r="EL23" s="8">
        <f t="shared" si="348"/>
        <v>7</v>
      </c>
      <c r="EM23" s="8">
        <f t="shared" si="348"/>
        <v>8</v>
      </c>
      <c r="EN23" s="8">
        <f t="shared" si="348"/>
        <v>9</v>
      </c>
      <c r="EO23" s="8">
        <f t="shared" si="348"/>
        <v>10</v>
      </c>
      <c r="EP23" s="8">
        <f t="shared" si="348"/>
        <v>11</v>
      </c>
      <c r="EQ23" s="8">
        <f t="shared" si="348"/>
        <v>12</v>
      </c>
      <c r="ER23" s="8">
        <f t="shared" si="348"/>
        <v>13</v>
      </c>
      <c r="ES23" s="8" t="str">
        <f t="shared" si="348"/>
        <v>Totalt</v>
      </c>
      <c r="EU23" s="46">
        <f t="shared" si="67"/>
        <v>0</v>
      </c>
      <c r="EV23" s="8">
        <f t="shared" ref="EV23:FI23" si="349">EV16</f>
        <v>1</v>
      </c>
      <c r="EW23" s="8">
        <f t="shared" si="349"/>
        <v>2</v>
      </c>
      <c r="EX23" s="8">
        <f t="shared" si="349"/>
        <v>3</v>
      </c>
      <c r="EY23" s="8">
        <f t="shared" si="349"/>
        <v>4</v>
      </c>
      <c r="EZ23" s="8">
        <f t="shared" si="349"/>
        <v>5</v>
      </c>
      <c r="FA23" s="8">
        <f t="shared" si="349"/>
        <v>6</v>
      </c>
      <c r="FB23" s="8">
        <f t="shared" si="349"/>
        <v>7</v>
      </c>
      <c r="FC23" s="8">
        <f t="shared" si="349"/>
        <v>8</v>
      </c>
      <c r="FD23" s="8">
        <f t="shared" si="349"/>
        <v>9</v>
      </c>
      <c r="FE23" s="8">
        <f t="shared" si="349"/>
        <v>10</v>
      </c>
      <c r="FF23" s="8">
        <f t="shared" si="349"/>
        <v>11</v>
      </c>
      <c r="FG23" s="8">
        <f t="shared" si="349"/>
        <v>12</v>
      </c>
      <c r="FH23" s="8">
        <f t="shared" si="349"/>
        <v>13</v>
      </c>
      <c r="FI23" s="8" t="str">
        <f t="shared" si="349"/>
        <v>Totalt</v>
      </c>
      <c r="FK23" s="46">
        <f t="shared" si="69"/>
        <v>0</v>
      </c>
      <c r="FL23" s="8">
        <f t="shared" ref="FL23:FY23" si="350">FL16</f>
        <v>1</v>
      </c>
      <c r="FM23" s="8">
        <f t="shared" si="350"/>
        <v>2</v>
      </c>
      <c r="FN23" s="8">
        <f t="shared" si="350"/>
        <v>3</v>
      </c>
      <c r="FO23" s="8">
        <f t="shared" si="350"/>
        <v>4</v>
      </c>
      <c r="FP23" s="8">
        <f t="shared" si="350"/>
        <v>5</v>
      </c>
      <c r="FQ23" s="8">
        <f t="shared" si="350"/>
        <v>6</v>
      </c>
      <c r="FR23" s="8">
        <f t="shared" si="350"/>
        <v>7</v>
      </c>
      <c r="FS23" s="8">
        <f t="shared" si="350"/>
        <v>8</v>
      </c>
      <c r="FT23" s="8">
        <f t="shared" si="350"/>
        <v>9</v>
      </c>
      <c r="FU23" s="8">
        <f t="shared" si="350"/>
        <v>10</v>
      </c>
      <c r="FV23" s="8">
        <f t="shared" si="350"/>
        <v>11</v>
      </c>
      <c r="FW23" s="8">
        <f t="shared" si="350"/>
        <v>12</v>
      </c>
      <c r="FX23" s="8">
        <f t="shared" si="350"/>
        <v>13</v>
      </c>
      <c r="FY23" s="8" t="str">
        <f t="shared" si="350"/>
        <v>Totalt</v>
      </c>
      <c r="GB23" s="46">
        <f t="shared" si="52"/>
        <v>0</v>
      </c>
      <c r="GC23" s="8">
        <f t="shared" ref="GC23:GP23" si="351">GC16</f>
        <v>1</v>
      </c>
      <c r="GD23" s="8">
        <f t="shared" si="351"/>
        <v>2</v>
      </c>
      <c r="GE23" s="8">
        <f t="shared" si="351"/>
        <v>3</v>
      </c>
      <c r="GF23" s="8">
        <f t="shared" si="351"/>
        <v>4</v>
      </c>
      <c r="GG23" s="8">
        <f t="shared" si="351"/>
        <v>5</v>
      </c>
      <c r="GH23" s="8">
        <f t="shared" si="351"/>
        <v>6</v>
      </c>
      <c r="GI23" s="8">
        <f t="shared" si="351"/>
        <v>7</v>
      </c>
      <c r="GJ23" s="8">
        <f t="shared" si="351"/>
        <v>8</v>
      </c>
      <c r="GK23" s="8">
        <f t="shared" si="351"/>
        <v>9</v>
      </c>
      <c r="GL23" s="8">
        <f t="shared" si="351"/>
        <v>10</v>
      </c>
      <c r="GM23" s="8">
        <f t="shared" si="351"/>
        <v>11</v>
      </c>
      <c r="GN23" s="8">
        <f t="shared" si="351"/>
        <v>12</v>
      </c>
      <c r="GO23" s="8">
        <f t="shared" si="351"/>
        <v>13</v>
      </c>
      <c r="GP23" s="8" t="str">
        <f t="shared" si="351"/>
        <v>Totalt</v>
      </c>
      <c r="GS23" s="505">
        <f t="shared" ref="GS23:HB23" si="352">AR23</f>
        <v>1</v>
      </c>
      <c r="GT23" s="505">
        <f t="shared" si="352"/>
        <v>2</v>
      </c>
      <c r="GU23" s="505">
        <f t="shared" si="352"/>
        <v>3</v>
      </c>
      <c r="GV23" s="505">
        <f t="shared" si="352"/>
        <v>4</v>
      </c>
      <c r="GW23" s="505">
        <f t="shared" si="352"/>
        <v>5</v>
      </c>
      <c r="GX23" s="505">
        <f t="shared" si="352"/>
        <v>6</v>
      </c>
      <c r="GY23" s="505">
        <f t="shared" si="352"/>
        <v>7</v>
      </c>
      <c r="GZ23" s="505">
        <f t="shared" si="352"/>
        <v>8</v>
      </c>
      <c r="HA23" s="505">
        <f t="shared" si="352"/>
        <v>9</v>
      </c>
      <c r="HB23" s="505">
        <f t="shared" si="352"/>
        <v>10</v>
      </c>
      <c r="HC23" s="505">
        <f t="shared" ref="HC23" si="353">BB23</f>
        <v>11</v>
      </c>
      <c r="HD23" s="505">
        <f t="shared" ref="HD23" si="354">BC23</f>
        <v>12</v>
      </c>
      <c r="HE23" s="505">
        <f t="shared" ref="HE23" si="355">BD23</f>
        <v>13</v>
      </c>
    </row>
    <row r="24" spans="2:213" ht="15" x14ac:dyDescent="0.25">
      <c r="B24" s="203" t="s">
        <v>87</v>
      </c>
      <c r="C24" s="388">
        <f>IF(Registrering!$B$28="Fast beløp",0,IF(Registrering!$B$28="Sats for ekst. fin. overhead",0,DL24))</f>
        <v>-143818.39790729541</v>
      </c>
      <c r="D24" s="388">
        <f>SUM(AR24:BD24)</f>
        <v>115054.71832583634</v>
      </c>
      <c r="E24" s="388">
        <f>IFERROR(SUM(BF24:BR24),0)</f>
        <v>32995.393120393121</v>
      </c>
      <c r="F24" s="388">
        <f t="shared" ref="F24:F25" si="356">SUM(D24:E24)</f>
        <v>148050.11144622945</v>
      </c>
      <c r="G24" s="295">
        <f>SUM(K24:W24)/Tabeller!$H$5</f>
        <v>0.18427518427518427</v>
      </c>
      <c r="H24" s="585" t="s">
        <v>62</v>
      </c>
      <c r="I24" s="588">
        <v>480000</v>
      </c>
      <c r="J24" s="585" t="s">
        <v>96</v>
      </c>
      <c r="K24" s="589"/>
      <c r="L24" s="589">
        <v>300</v>
      </c>
      <c r="M24" s="589"/>
      <c r="N24" s="589"/>
      <c r="O24" s="589"/>
      <c r="P24" s="589"/>
      <c r="Q24" s="589"/>
      <c r="R24" s="589"/>
      <c r="S24" s="589"/>
      <c r="T24" s="589"/>
      <c r="U24" s="589"/>
      <c r="V24" s="589"/>
      <c r="W24" s="589"/>
      <c r="AG24" s="6">
        <f>I24</f>
        <v>480000</v>
      </c>
      <c r="AH24" s="6">
        <f>AG24*Tabeller!$I$35</f>
        <v>480000</v>
      </c>
      <c r="AI24" s="6">
        <f t="shared" ref="AI24:AI26" si="357">IF(AG24&gt;0,(AH24-400)/52*47,0)</f>
        <v>433484.61538461543</v>
      </c>
      <c r="AJ24" s="87">
        <f>AI24*Tabeller!$H$26</f>
        <v>52018.153846153851</v>
      </c>
      <c r="AK24" s="6">
        <f>SUM(AI24:AJ24,AL24)*Tabeller!$H$28</f>
        <v>74547.09046153845</v>
      </c>
      <c r="AL24" s="6">
        <f>AH24*Tabeller!$H$27</f>
        <v>43200</v>
      </c>
      <c r="AM24" s="6">
        <f t="shared" ref="AM24" si="358">SUM(AI24:AL24)</f>
        <v>603249.85969230777</v>
      </c>
      <c r="AN24" s="6">
        <f>AM24+(IF(B24="Teknisk adm bistand",Registrering!$E$51,Registrering!$B$51))</f>
        <v>603249.85969230777</v>
      </c>
      <c r="AO24" s="6">
        <f>AM24/Tabeller!$H$5</f>
        <v>370.54659686259691</v>
      </c>
      <c r="AR24" s="6">
        <f>((K24*Budsjett!$AO24)*(Tabeller!I$37))</f>
        <v>0</v>
      </c>
      <c r="AS24" s="6">
        <f>((L24*Budsjett!$AO24)*(Tabeller!J$35))</f>
        <v>115054.71832583634</v>
      </c>
      <c r="AT24" s="6">
        <f>((M24*Budsjett!$AO24)*(Tabeller!K$35))</f>
        <v>0</v>
      </c>
      <c r="AU24" s="6">
        <f>((N24*Budsjett!$AO24)*(Tabeller!L$35))</f>
        <v>0</v>
      </c>
      <c r="AV24" s="6">
        <f>((O24*Budsjett!$AO24)*(Tabeller!M$35))</f>
        <v>0</v>
      </c>
      <c r="AW24" s="6">
        <f>((P24*Budsjett!$AO24)*(Tabeller!N$35))</f>
        <v>0</v>
      </c>
      <c r="AX24" s="6">
        <f>((Q24*Budsjett!$AO24)*(Tabeller!O$35))</f>
        <v>0</v>
      </c>
      <c r="AY24" s="6">
        <f>((R24*Budsjett!$AO24)*(Tabeller!P$35))</f>
        <v>0</v>
      </c>
      <c r="AZ24" s="6">
        <f>((S24*Budsjett!$AO24)*(Tabeller!Q$35))</f>
        <v>0</v>
      </c>
      <c r="BA24" s="6">
        <f>((T24*Budsjett!$AO24)*(Tabeller!R$35))</f>
        <v>0</v>
      </c>
      <c r="BB24" s="6">
        <f>((U24*Budsjett!$AO24)*(Tabeller!S$35))</f>
        <v>0</v>
      </c>
      <c r="BC24" s="6">
        <f>((V24*Budsjett!$AO24)*(Tabeller!T$35))</f>
        <v>0</v>
      </c>
      <c r="BD24" s="6">
        <f>((W24*Budsjett!$AO24)*(Tabeller!U$35))</f>
        <v>0</v>
      </c>
      <c r="BF24" s="6">
        <f t="shared" ref="BF24:BR26" si="359">IFERROR(IF($E$83&gt;$E$82,BU24,GS24),0)</f>
        <v>0</v>
      </c>
      <c r="BG24" s="6">
        <f t="shared" si="359"/>
        <v>32995.393120393121</v>
      </c>
      <c r="BH24" s="6">
        <f t="shared" si="359"/>
        <v>0</v>
      </c>
      <c r="BI24" s="6">
        <f t="shared" si="359"/>
        <v>0</v>
      </c>
      <c r="BJ24" s="6">
        <f t="shared" si="359"/>
        <v>0</v>
      </c>
      <c r="BK24" s="6">
        <f t="shared" si="359"/>
        <v>0</v>
      </c>
      <c r="BL24" s="6">
        <f t="shared" si="359"/>
        <v>0</v>
      </c>
      <c r="BM24" s="6">
        <f t="shared" si="359"/>
        <v>0</v>
      </c>
      <c r="BN24" s="6">
        <f t="shared" si="359"/>
        <v>0</v>
      </c>
      <c r="BO24" s="6">
        <f t="shared" si="359"/>
        <v>0</v>
      </c>
      <c r="BP24" s="6">
        <f t="shared" si="359"/>
        <v>0</v>
      </c>
      <c r="BQ24" s="6">
        <f t="shared" si="359"/>
        <v>0</v>
      </c>
      <c r="BR24" s="6">
        <f t="shared" si="359"/>
        <v>0</v>
      </c>
      <c r="BU24" s="6">
        <f>IFERROR(IF($F$97=$K$96,AR24*$E$84,AR24*Budsjett!$F$97),0)</f>
        <v>0</v>
      </c>
      <c r="BV24" s="6">
        <f>IFERROR(IF($F$97=$K$96,AS24*$E$84,AS24*Budsjett!$F$97),0)</f>
        <v>-402610.40001238795</v>
      </c>
      <c r="BW24" s="6">
        <f>IFERROR(IF($F$97=$K$96,AT24*$E$84,AT24*Budsjett!$F$97),0)</f>
        <v>0</v>
      </c>
      <c r="BX24" s="6">
        <f>IFERROR(IF($F$97=$K$96,AU24*$E$84,AU24*Budsjett!$F$97),0)</f>
        <v>0</v>
      </c>
      <c r="BY24" s="6">
        <f>IFERROR(IF($F$97=$K$96,AV24*$E$84,AV24*Budsjett!$F$97),0)</f>
        <v>0</v>
      </c>
      <c r="BZ24" s="6">
        <f>IFERROR(IF($F$97=$K$96,AW24*$E$84,AW24*Budsjett!$F$97),0)</f>
        <v>0</v>
      </c>
      <c r="CA24" s="6">
        <f>IFERROR(IF($F$97=$K$96,AX24*$E$84,AX24*Budsjett!$F$97),0)</f>
        <v>0</v>
      </c>
      <c r="CB24" s="6">
        <f>IFERROR(IF($F$97=$K$96,AY24*$E$84,AY24*Budsjett!$F$97),0)</f>
        <v>0</v>
      </c>
      <c r="CC24" s="6">
        <f>IFERROR(IF($F$97=$K$96,AZ24*$E$84,AZ24*Budsjett!$F$97),0)</f>
        <v>0</v>
      </c>
      <c r="CD24" s="6">
        <f>IFERROR(IF($F$97=$K$96,BA24*$E$84,BA24*Budsjett!$F$97),0)</f>
        <v>0</v>
      </c>
      <c r="CE24" s="6">
        <f>IFERROR(IF($F$97=$K$96,BB24*$E$84,BB24*Budsjett!$F$97),0)</f>
        <v>0</v>
      </c>
      <c r="CF24" s="6">
        <f>IFERROR(IF($F$97=$K$96,BC24*$E$84,BC24*Budsjett!$F$97),0)</f>
        <v>0</v>
      </c>
      <c r="CG24" s="6">
        <f>IFERROR(IF($F$97=$K$96,BD24*$E$84,BD24*Budsjett!$F$97),0)</f>
        <v>0</v>
      </c>
      <c r="CJ24" s="6">
        <f t="shared" ref="CJ24:CR25" si="360">BF24-BU24</f>
        <v>0</v>
      </c>
      <c r="CK24" s="6">
        <f t="shared" si="360"/>
        <v>435605.79313278105</v>
      </c>
      <c r="CL24" s="6">
        <f t="shared" si="360"/>
        <v>0</v>
      </c>
      <c r="CM24" s="6">
        <f t="shared" si="360"/>
        <v>0</v>
      </c>
      <c r="CN24" s="6">
        <f t="shared" si="360"/>
        <v>0</v>
      </c>
      <c r="CO24" s="6">
        <f t="shared" si="360"/>
        <v>0</v>
      </c>
      <c r="CP24" s="6">
        <f t="shared" si="360"/>
        <v>0</v>
      </c>
      <c r="CQ24" s="6">
        <f t="shared" si="360"/>
        <v>0</v>
      </c>
      <c r="CR24" s="6">
        <f t="shared" si="360"/>
        <v>0</v>
      </c>
      <c r="CS24" s="6">
        <f t="shared" ref="CS24:CS26" si="361">BO24-CD24</f>
        <v>0</v>
      </c>
      <c r="CT24" s="6">
        <f t="shared" ref="CT24:CT25" si="362">BP24-CE24</f>
        <v>0</v>
      </c>
      <c r="CU24" s="6">
        <f t="shared" ref="CU24:CU25" si="363">BQ24-CF24</f>
        <v>0</v>
      </c>
      <c r="CV24" s="6">
        <f t="shared" ref="CV24:CV25" si="364">BR24-CG24</f>
        <v>0</v>
      </c>
      <c r="CX24" s="46" t="str">
        <f>B24</f>
        <v>Teknisk/adm. bistand/Feltassistent</v>
      </c>
      <c r="CY24" s="6">
        <f>-(AR24*(1+Tabeller!$I$68))</f>
        <v>0</v>
      </c>
      <c r="CZ24" s="6">
        <f>-(AS24*(1+Tabeller!$I$68))</f>
        <v>-143818.39790729541</v>
      </c>
      <c r="DA24" s="6">
        <f>-(AT24*(1+Tabeller!$I$68))</f>
        <v>0</v>
      </c>
      <c r="DB24" s="6">
        <f>-(AU24*(1+Tabeller!$I$68))</f>
        <v>0</v>
      </c>
      <c r="DC24" s="6">
        <f>-(AV24*(1+Tabeller!$I$68))</f>
        <v>0</v>
      </c>
      <c r="DD24" s="6">
        <f>-(AW24*(1+Tabeller!$I$68))</f>
        <v>0</v>
      </c>
      <c r="DE24" s="6">
        <f>-(AX24*(1+Tabeller!$I$68))</f>
        <v>0</v>
      </c>
      <c r="DF24" s="6">
        <f>-(AY24*(1+Tabeller!$I$68))</f>
        <v>0</v>
      </c>
      <c r="DG24" s="6">
        <f>-(AZ24*(1+Tabeller!$I$68))</f>
        <v>0</v>
      </c>
      <c r="DH24" s="6">
        <f>-(BA24*(1+Tabeller!$I$68))</f>
        <v>0</v>
      </c>
      <c r="DI24" s="6">
        <f>-(BB24*(1+Tabeller!$I$68))</f>
        <v>0</v>
      </c>
      <c r="DJ24" s="6">
        <f>-(BC24*(1+Tabeller!$I$68))</f>
        <v>0</v>
      </c>
      <c r="DK24" s="6">
        <f>-(BD24*(1+Tabeller!$I$68))</f>
        <v>0</v>
      </c>
      <c r="DL24" s="8">
        <f t="shared" ref="DL24:DL26" si="365">SUM(CY24:DK24)</f>
        <v>-143818.39790729541</v>
      </c>
      <c r="DO24" s="46" t="str">
        <f t="shared" ref="DO24:DO26" si="366">CX24</f>
        <v>Teknisk/adm. bistand/Feltassistent</v>
      </c>
      <c r="DP24" s="6">
        <f t="shared" ref="DP24:DY26" si="367">IF($H24="NFR",CY24,0)</f>
        <v>0</v>
      </c>
      <c r="DQ24" s="6">
        <f t="shared" si="367"/>
        <v>0</v>
      </c>
      <c r="DR24" s="6">
        <f t="shared" si="367"/>
        <v>0</v>
      </c>
      <c r="DS24" s="6">
        <f t="shared" si="367"/>
        <v>0</v>
      </c>
      <c r="DT24" s="6">
        <f t="shared" si="367"/>
        <v>0</v>
      </c>
      <c r="DU24" s="6">
        <f t="shared" si="367"/>
        <v>0</v>
      </c>
      <c r="DV24" s="6">
        <f t="shared" si="367"/>
        <v>0</v>
      </c>
      <c r="DW24" s="6">
        <f t="shared" si="367"/>
        <v>0</v>
      </c>
      <c r="DX24" s="6">
        <f t="shared" si="367"/>
        <v>0</v>
      </c>
      <c r="DY24" s="6">
        <f t="shared" si="367"/>
        <v>0</v>
      </c>
      <c r="DZ24" s="6">
        <f t="shared" ref="DZ24:DZ25" si="368">IF($H24="NFR",DI24,0)</f>
        <v>0</v>
      </c>
      <c r="EA24" s="6">
        <f t="shared" ref="EA24:EA25" si="369">IF($H24="NFR",DJ24,0)</f>
        <v>0</v>
      </c>
      <c r="EB24" s="6">
        <f t="shared" ref="EB24:EB25" si="370">IF($H24="NFR",DK24,0)</f>
        <v>0</v>
      </c>
      <c r="EC24" s="8">
        <f t="shared" ref="EC24:EC25" si="371">SUM(DP24:EB24)</f>
        <v>0</v>
      </c>
      <c r="EE24" s="46" t="str">
        <f t="shared" si="65"/>
        <v>Teknisk/adm. bistand/Feltassistent</v>
      </c>
      <c r="EF24" s="6">
        <f t="shared" ref="EF24:ER26" si="372">IF($H24=$EE$1,CY24,0)</f>
        <v>0</v>
      </c>
      <c r="EG24" s="6">
        <f t="shared" si="372"/>
        <v>0</v>
      </c>
      <c r="EH24" s="6">
        <f t="shared" si="372"/>
        <v>0</v>
      </c>
      <c r="EI24" s="6">
        <f t="shared" si="372"/>
        <v>0</v>
      </c>
      <c r="EJ24" s="6">
        <f t="shared" si="372"/>
        <v>0</v>
      </c>
      <c r="EK24" s="6">
        <f t="shared" si="372"/>
        <v>0</v>
      </c>
      <c r="EL24" s="6">
        <f t="shared" si="372"/>
        <v>0</v>
      </c>
      <c r="EM24" s="6">
        <f t="shared" si="372"/>
        <v>0</v>
      </c>
      <c r="EN24" s="6">
        <f t="shared" si="372"/>
        <v>0</v>
      </c>
      <c r="EO24" s="6">
        <f t="shared" si="372"/>
        <v>0</v>
      </c>
      <c r="EP24" s="6">
        <f t="shared" si="372"/>
        <v>0</v>
      </c>
      <c r="EQ24" s="6">
        <f t="shared" si="372"/>
        <v>0</v>
      </c>
      <c r="ER24" s="6">
        <f t="shared" si="372"/>
        <v>0</v>
      </c>
      <c r="ES24" s="8">
        <f t="shared" ref="ES24:ES25" si="373">SUM(EF24:ER24)</f>
        <v>0</v>
      </c>
      <c r="EU24" s="46" t="str">
        <f t="shared" si="67"/>
        <v>Teknisk/adm. bistand/Feltassistent</v>
      </c>
      <c r="EV24" s="6">
        <f t="shared" ref="EV24:FH26" si="374">IF($H24=$EU$1,CY24,0)</f>
        <v>0</v>
      </c>
      <c r="EW24" s="6">
        <f t="shared" si="374"/>
        <v>0</v>
      </c>
      <c r="EX24" s="6">
        <f t="shared" si="374"/>
        <v>0</v>
      </c>
      <c r="EY24" s="6">
        <f t="shared" si="374"/>
        <v>0</v>
      </c>
      <c r="EZ24" s="6">
        <f t="shared" si="374"/>
        <v>0</v>
      </c>
      <c r="FA24" s="6">
        <f t="shared" si="374"/>
        <v>0</v>
      </c>
      <c r="FB24" s="6">
        <f t="shared" si="374"/>
        <v>0</v>
      </c>
      <c r="FC24" s="6">
        <f t="shared" si="374"/>
        <v>0</v>
      </c>
      <c r="FD24" s="6">
        <f t="shared" si="374"/>
        <v>0</v>
      </c>
      <c r="FE24" s="6">
        <f t="shared" si="374"/>
        <v>0</v>
      </c>
      <c r="FF24" s="6">
        <f t="shared" si="374"/>
        <v>0</v>
      </c>
      <c r="FG24" s="6">
        <f t="shared" si="374"/>
        <v>0</v>
      </c>
      <c r="FH24" s="6">
        <f t="shared" si="374"/>
        <v>0</v>
      </c>
      <c r="FI24" s="8">
        <f t="shared" ref="FI24:FI25" si="375">SUM(EV24:FH24)</f>
        <v>0</v>
      </c>
      <c r="FK24" s="46" t="str">
        <f t="shared" si="69"/>
        <v>Teknisk/adm. bistand/Feltassistent</v>
      </c>
      <c r="FL24" s="6">
        <f t="shared" ref="FL24:FX26" si="376">IF($H24=$FK$1,CY24,0)</f>
        <v>0</v>
      </c>
      <c r="FM24" s="6">
        <f t="shared" si="376"/>
        <v>-143818.39790729541</v>
      </c>
      <c r="FN24" s="6">
        <f t="shared" si="376"/>
        <v>0</v>
      </c>
      <c r="FO24" s="6">
        <f t="shared" si="376"/>
        <v>0</v>
      </c>
      <c r="FP24" s="6">
        <f t="shared" si="376"/>
        <v>0</v>
      </c>
      <c r="FQ24" s="6">
        <f t="shared" si="376"/>
        <v>0</v>
      </c>
      <c r="FR24" s="6">
        <f t="shared" si="376"/>
        <v>0</v>
      </c>
      <c r="FS24" s="6">
        <f t="shared" si="376"/>
        <v>0</v>
      </c>
      <c r="FT24" s="6">
        <f t="shared" si="376"/>
        <v>0</v>
      </c>
      <c r="FU24" s="6">
        <f t="shared" si="376"/>
        <v>0</v>
      </c>
      <c r="FV24" s="6">
        <f t="shared" si="376"/>
        <v>0</v>
      </c>
      <c r="FW24" s="6">
        <f t="shared" si="376"/>
        <v>0</v>
      </c>
      <c r="FX24" s="6">
        <f t="shared" si="376"/>
        <v>0</v>
      </c>
      <c r="FY24" s="8">
        <f t="shared" ref="FY24:FY25" si="377">SUM(FL24:FX24)</f>
        <v>-143818.39790729541</v>
      </c>
      <c r="GB24" s="46" t="str">
        <f t="shared" si="52"/>
        <v>Teknisk/adm. bistand/Feltassistent</v>
      </c>
      <c r="GC24" s="6"/>
      <c r="GD24" s="6"/>
      <c r="GE24" s="6"/>
      <c r="GF24" s="6"/>
      <c r="GG24" s="6"/>
      <c r="GH24" s="6"/>
      <c r="GI24" s="6"/>
      <c r="GJ24" s="6"/>
      <c r="GK24" s="6"/>
      <c r="GL24" s="6"/>
      <c r="GM24" s="6"/>
      <c r="GN24" s="6"/>
      <c r="GO24" s="6"/>
      <c r="GP24" s="8">
        <f t="shared" ref="GP24:GP25" si="378">SUM(GC24:GO24)</f>
        <v>0</v>
      </c>
      <c r="GS24" s="505">
        <f>IF(Registrering!$B$29="Prosjekter som foregår i UiOs lokaler",IF($B24="Teknisk/adm. bistand/Feltassistent",K24*Tabeller!J$11,K24*Tabeller!J$10)/Tabeller!$H$5,IF($B24="Teknisk/adm. bistand/Feltassistent",K24*Tabeller!J$13,K24*Tabeller!J$12)/Tabeller!$H$5)</f>
        <v>0</v>
      </c>
      <c r="GT24" s="505">
        <f>IF(Registrering!$B$29="Prosjekter som foregår i UiOs lokaler",IF($B24="Teknisk/adm. bistand/Feltassistent",L24*Tabeller!K$11,L24*Tabeller!K$10)/Tabeller!$H$5,IF($B24="Teknisk/adm. bistand/Feltassistent",L24*Tabeller!K$13,L24*Tabeller!K$12)/Tabeller!$H$5)</f>
        <v>32995.393120393121</v>
      </c>
      <c r="GU24" s="505">
        <f>IF(Registrering!$B$29="Prosjekter som foregår i UiOs lokaler",IF($B24="Teknisk/adm. bistand/Feltassistent",M24*Tabeller!L$11,M24*Tabeller!L$10)/Tabeller!$H$5,IF($B24="Teknisk/adm. bistand/Feltassistent",M24*Tabeller!L$13,M24*Tabeller!L$12)/Tabeller!$H$5)</f>
        <v>0</v>
      </c>
      <c r="GV24" s="505">
        <f>IF(Registrering!$B$29="Prosjekter som foregår i UiOs lokaler",IF($B24="Teknisk/adm. bistand/Feltassistent",N24*Tabeller!M$11,N24*Tabeller!M$10)/Tabeller!$H$5,IF($B24="Teknisk/adm. bistand/Feltassistent",N24*Tabeller!M$13,N24*Tabeller!M$12)/Tabeller!$H$5)</f>
        <v>0</v>
      </c>
      <c r="GW24" s="505">
        <f>IF(Registrering!$B$29="Prosjekter som foregår i UiOs lokaler",IF($B24="Teknisk/adm. bistand/Feltassistent",O24*Tabeller!N$11,O24*Tabeller!N$10)/Tabeller!$H$5,IF($B24="Teknisk/adm. bistand/Feltassistent",O24*Tabeller!N$13,O24*Tabeller!N$12)/Tabeller!$H$5)</f>
        <v>0</v>
      </c>
      <c r="GX24" s="505">
        <f>IF(Registrering!$B$29="Prosjekter som foregår i UiOs lokaler",IF($B24="Teknisk/adm. bistand/Feltassistent",P24*Tabeller!O$11,P24*Tabeller!O$10)/Tabeller!$H$5,IF($B24="Teknisk/adm. bistand/Feltassistent",P24*Tabeller!O$13,P24*Tabeller!O$12)/Tabeller!$H$5)</f>
        <v>0</v>
      </c>
      <c r="GY24" s="505">
        <f>IF(Registrering!$B$29="Prosjekter som foregår i UiOs lokaler",IF($B24="Teknisk/adm. bistand/Feltassistent",Q24*Tabeller!P$11,Q24*Tabeller!P$10)/Tabeller!$H$5,IF($B24="Teknisk/adm. bistand/Feltassistent",Q24*Tabeller!P$13,Q24*Tabeller!P$12)/Tabeller!$H$5)</f>
        <v>0</v>
      </c>
      <c r="GZ24" s="505">
        <f>IF(Registrering!$B$29="Prosjekter som foregår i UiOs lokaler",IF($B24="Teknisk/adm. bistand/Feltassistent",R24*Tabeller!Q$11,R24*Tabeller!Q$10)/Tabeller!$H$5,IF($B24="Teknisk/adm. bistand/Feltassistent",R24*Tabeller!Q$13,R24*Tabeller!Q$12)/Tabeller!$H$5)</f>
        <v>0</v>
      </c>
      <c r="HA24" s="505">
        <f>IF(Registrering!$B$29="Prosjekter som foregår i UiOs lokaler",IF($B24="Teknisk/adm. bistand/Feltassistent",S24*Tabeller!R$11,S24*Tabeller!R$10)/Tabeller!$H$5,IF($B24="Teknisk/adm. bistand/Feltassistent",S24*Tabeller!R$13,S24*Tabeller!R$12)/Tabeller!$H$5)</f>
        <v>0</v>
      </c>
      <c r="HB24" s="505">
        <f>IF(Registrering!$B$29="Prosjekter som foregår i UiOs lokaler",IF($B24="Teknisk/adm. bistand/Feltassistent",T24*Tabeller!S$11,T24*Tabeller!S$10)/Tabeller!$H$5,IF($B24="Teknisk/adm. bistand/Feltassistent",T24*Tabeller!S$13,T24*Tabeller!S$12)/Tabeller!$H$5)</f>
        <v>0</v>
      </c>
      <c r="HC24" s="505">
        <f>IF(Registrering!$B$29="Prosjekter som foregår i UiOs lokaler",IF($B24="Teknisk/adm. bistand/Feltassistent",U24*Tabeller!T$11,U24*Tabeller!T$10)/Tabeller!$H$5,IF($B24="Teknisk/adm. bistand/Feltassistent",U24*Tabeller!T$13,U24*Tabeller!T$12)/Tabeller!$H$5)</f>
        <v>0</v>
      </c>
      <c r="HD24" s="505">
        <f>IF(Registrering!$B$29="Prosjekter som foregår i UiOs lokaler",IF($B24="Teknisk/adm. bistand/Feltassistent",V24*Tabeller!U$11,V24*Tabeller!U$10)/Tabeller!$H$5,IF($B24="Teknisk/adm. bistand/Feltassistent",V24*Tabeller!U$13,V24*Tabeller!U$12)/Tabeller!$H$5)</f>
        <v>0</v>
      </c>
      <c r="HE24" s="505">
        <f>IF(Registrering!$B$29="Prosjekter som foregår i UiOs lokaler",IF($B24="Teknisk/adm. bistand/Feltassistent",W24*Tabeller!V$11,W24*Tabeller!V$10)/Tabeller!$H$5,IF($B24="Teknisk/adm. bistand/Feltassistent",W24*Tabeller!V$13,W24*Tabeller!V$12)/Tabeller!$H$5)</f>
        <v>0</v>
      </c>
    </row>
    <row r="25" spans="2:213" ht="15" x14ac:dyDescent="0.25">
      <c r="B25" s="203" t="s">
        <v>87</v>
      </c>
      <c r="C25" s="388">
        <f>IF(Registrering!$B$28="Fast beløp",0,IF(Registrering!$B$28="Sats for ekst. fin. overhead",0,DL25))</f>
        <v>-191757.86387639388</v>
      </c>
      <c r="D25" s="388">
        <f>SUM(AR25:BD25)</f>
        <v>153406.29110111512</v>
      </c>
      <c r="E25" s="388">
        <f>IFERROR(SUM(BF25:BR25),0)</f>
        <v>43993.857493857497</v>
      </c>
      <c r="F25" s="388">
        <f t="shared" si="356"/>
        <v>197400.14859497262</v>
      </c>
      <c r="G25" s="295">
        <f>SUM(K25:W25)/Tabeller!$H$5</f>
        <v>0.24570024570024571</v>
      </c>
      <c r="H25" s="585" t="s">
        <v>62</v>
      </c>
      <c r="I25" s="588">
        <v>480000</v>
      </c>
      <c r="J25" s="585" t="s">
        <v>97</v>
      </c>
      <c r="K25" s="589"/>
      <c r="L25" s="589">
        <v>400</v>
      </c>
      <c r="M25" s="589"/>
      <c r="N25" s="589"/>
      <c r="O25" s="589"/>
      <c r="P25" s="589"/>
      <c r="Q25" s="589"/>
      <c r="R25" s="589"/>
      <c r="S25" s="589"/>
      <c r="T25" s="589"/>
      <c r="U25" s="589"/>
      <c r="V25" s="589"/>
      <c r="W25" s="589"/>
      <c r="AG25" s="6">
        <f t="shared" ref="AG25:AG26" si="379">I25</f>
        <v>480000</v>
      </c>
      <c r="AH25" s="6">
        <f>AG25*Tabeller!$I$35</f>
        <v>480000</v>
      </c>
      <c r="AI25" s="6">
        <f t="shared" si="357"/>
        <v>433484.61538461543</v>
      </c>
      <c r="AJ25" s="87">
        <f>AI25*Tabeller!$H$26</f>
        <v>52018.153846153851</v>
      </c>
      <c r="AK25" s="6">
        <f>SUM(AI25:AJ25,AL25)*Tabeller!$H$28</f>
        <v>74547.09046153845</v>
      </c>
      <c r="AL25" s="6">
        <f>AH25*Tabeller!$H$27</f>
        <v>43200</v>
      </c>
      <c r="AM25" s="6">
        <f t="shared" ref="AM25:AM26" si="380">SUM(AI25:AL25)</f>
        <v>603249.85969230777</v>
      </c>
      <c r="AN25" s="6">
        <f>AM25+(IF(B25="Teknisk adm bistand",Registrering!$E$51,Registrering!$B$51))</f>
        <v>603249.85969230777</v>
      </c>
      <c r="AO25" s="6">
        <f>AM25/Tabeller!$H$5</f>
        <v>370.54659686259691</v>
      </c>
      <c r="AR25" s="6">
        <f>((K25*Budsjett!$AO25)*(Tabeller!I$37))</f>
        <v>0</v>
      </c>
      <c r="AS25" s="6">
        <f>((L25*Budsjett!$AO25)*(Tabeller!J$35))</f>
        <v>153406.29110111512</v>
      </c>
      <c r="AT25" s="6">
        <f>((M25*Budsjett!$AO25)*(Tabeller!K$35))</f>
        <v>0</v>
      </c>
      <c r="AU25" s="6">
        <f>((N25*Budsjett!$AO25)*(Tabeller!L$35))</f>
        <v>0</v>
      </c>
      <c r="AV25" s="6">
        <f>((O25*Budsjett!$AO25)*(Tabeller!M$35))</f>
        <v>0</v>
      </c>
      <c r="AW25" s="6">
        <f>((P25*Budsjett!$AO25)*(Tabeller!N$35))</f>
        <v>0</v>
      </c>
      <c r="AX25" s="6">
        <f>((Q25*Budsjett!$AO25)*(Tabeller!O$35))</f>
        <v>0</v>
      </c>
      <c r="AY25" s="6">
        <f>((R25*Budsjett!$AO25)*(Tabeller!P$35))</f>
        <v>0</v>
      </c>
      <c r="AZ25" s="6">
        <f>((S25*Budsjett!$AO25)*(Tabeller!Q$35))</f>
        <v>0</v>
      </c>
      <c r="BA25" s="6">
        <f>((T25*Budsjett!$AO25)*(Tabeller!R$35))</f>
        <v>0</v>
      </c>
      <c r="BB25" s="6">
        <f>((U25*Budsjett!$AO25)*(Tabeller!S$35))</f>
        <v>0</v>
      </c>
      <c r="BC25" s="6">
        <f>((V25*Budsjett!$AO25)*(Tabeller!T$35))</f>
        <v>0</v>
      </c>
      <c r="BD25" s="6">
        <f>((W25*Budsjett!$AO25)*(Tabeller!U$35))</f>
        <v>0</v>
      </c>
      <c r="BF25" s="6">
        <f t="shared" si="359"/>
        <v>0</v>
      </c>
      <c r="BG25" s="6">
        <f t="shared" si="359"/>
        <v>43993.857493857497</v>
      </c>
      <c r="BH25" s="6">
        <f t="shared" si="359"/>
        <v>0</v>
      </c>
      <c r="BI25" s="6">
        <f t="shared" si="359"/>
        <v>0</v>
      </c>
      <c r="BJ25" s="6">
        <f t="shared" si="359"/>
        <v>0</v>
      </c>
      <c r="BK25" s="6">
        <f t="shared" si="359"/>
        <v>0</v>
      </c>
      <c r="BL25" s="6">
        <f t="shared" si="359"/>
        <v>0</v>
      </c>
      <c r="BM25" s="6">
        <f t="shared" si="359"/>
        <v>0</v>
      </c>
      <c r="BN25" s="6">
        <f t="shared" si="359"/>
        <v>0</v>
      </c>
      <c r="BO25" s="6">
        <f t="shared" si="359"/>
        <v>0</v>
      </c>
      <c r="BP25" s="6">
        <f t="shared" si="359"/>
        <v>0</v>
      </c>
      <c r="BQ25" s="6">
        <f t="shared" si="359"/>
        <v>0</v>
      </c>
      <c r="BR25" s="6">
        <f t="shared" si="359"/>
        <v>0</v>
      </c>
      <c r="BU25" s="6">
        <f>IFERROR(IF($F$97=$K$96,AR25*$E$84,AR25*Budsjett!$F$97),0)</f>
        <v>0</v>
      </c>
      <c r="BV25" s="6">
        <f>IFERROR(IF($F$97=$K$96,AS25*$E$84,AS25*Budsjett!$F$97),0)</f>
        <v>-536813.86668318394</v>
      </c>
      <c r="BW25" s="6">
        <f>IFERROR(IF($F$97=$K$96,AT25*$E$84,AT25*Budsjett!$F$97),0)</f>
        <v>0</v>
      </c>
      <c r="BX25" s="6">
        <f>IFERROR(IF($F$97=$K$96,AU25*$E$84,AU25*Budsjett!$F$97),0)</f>
        <v>0</v>
      </c>
      <c r="BY25" s="6">
        <f>IFERROR(IF($F$97=$K$96,AV25*$E$84,AV25*Budsjett!$F$97),0)</f>
        <v>0</v>
      </c>
      <c r="BZ25" s="6">
        <f>IFERROR(IF($F$97=$K$96,AW25*$E$84,AW25*Budsjett!$F$97),0)</f>
        <v>0</v>
      </c>
      <c r="CA25" s="6">
        <f>IFERROR(IF($F$97=$K$96,AX25*$E$84,AX25*Budsjett!$F$97),0)</f>
        <v>0</v>
      </c>
      <c r="CB25" s="6">
        <f>IFERROR(IF($F$97=$K$96,AY25*$E$84,AY25*Budsjett!$F$97),0)</f>
        <v>0</v>
      </c>
      <c r="CC25" s="6">
        <f>IFERROR(IF($F$97=$K$96,AZ25*$E$84,AZ25*Budsjett!$F$97),0)</f>
        <v>0</v>
      </c>
      <c r="CD25" s="6">
        <f>IFERROR(IF($F$97=$K$96,BA25*$E$84,BA25*Budsjett!$F$97),0)</f>
        <v>0</v>
      </c>
      <c r="CE25" s="6">
        <f>IFERROR(IF($F$97=$K$96,BB25*$E$84,BB25*Budsjett!$F$97),0)</f>
        <v>0</v>
      </c>
      <c r="CF25" s="6">
        <f>IFERROR(IF($F$97=$K$96,BC25*$E$84,BC25*Budsjett!$F$97),0)</f>
        <v>0</v>
      </c>
      <c r="CG25" s="6">
        <f>IFERROR(IF($F$97=$K$96,BD25*$E$84,BD25*Budsjett!$F$97),0)</f>
        <v>0</v>
      </c>
      <c r="CJ25" s="6">
        <f t="shared" si="360"/>
        <v>0</v>
      </c>
      <c r="CK25" s="6">
        <f t="shared" si="360"/>
        <v>580807.72417704144</v>
      </c>
      <c r="CL25" s="6">
        <f t="shared" si="360"/>
        <v>0</v>
      </c>
      <c r="CM25" s="6">
        <f t="shared" si="360"/>
        <v>0</v>
      </c>
      <c r="CN25" s="6">
        <f t="shared" si="360"/>
        <v>0</v>
      </c>
      <c r="CO25" s="6">
        <f t="shared" si="360"/>
        <v>0</v>
      </c>
      <c r="CP25" s="6">
        <f t="shared" si="360"/>
        <v>0</v>
      </c>
      <c r="CQ25" s="6">
        <f t="shared" si="360"/>
        <v>0</v>
      </c>
      <c r="CR25" s="6">
        <f t="shared" si="360"/>
        <v>0</v>
      </c>
      <c r="CS25" s="6">
        <f t="shared" si="361"/>
        <v>0</v>
      </c>
      <c r="CT25" s="6">
        <f t="shared" si="362"/>
        <v>0</v>
      </c>
      <c r="CU25" s="6">
        <f t="shared" si="363"/>
        <v>0</v>
      </c>
      <c r="CV25" s="6">
        <f t="shared" si="364"/>
        <v>0</v>
      </c>
      <c r="CX25" s="46" t="str">
        <f>B25</f>
        <v>Teknisk/adm. bistand/Feltassistent</v>
      </c>
      <c r="CY25" s="6">
        <f>-(AR25*(1+Tabeller!$I$68))</f>
        <v>0</v>
      </c>
      <c r="CZ25" s="6">
        <f>-(AS25*(1+Tabeller!$I$68))</f>
        <v>-191757.86387639388</v>
      </c>
      <c r="DA25" s="6">
        <f>-(AT25*(1+Tabeller!$I$68))</f>
        <v>0</v>
      </c>
      <c r="DB25" s="6">
        <f>-(AU25*(1+Tabeller!$I$68))</f>
        <v>0</v>
      </c>
      <c r="DC25" s="6">
        <f>-(AV25*(1+Tabeller!$I$68))</f>
        <v>0</v>
      </c>
      <c r="DD25" s="6">
        <f>-(AW25*(1+Tabeller!$I$68))</f>
        <v>0</v>
      </c>
      <c r="DE25" s="6">
        <f>-(AX25*(1+Tabeller!$I$68))</f>
        <v>0</v>
      </c>
      <c r="DF25" s="6">
        <f>-(AY25*(1+Tabeller!$I$68))</f>
        <v>0</v>
      </c>
      <c r="DG25" s="6">
        <f>-(AZ25*(1+Tabeller!$I$68))</f>
        <v>0</v>
      </c>
      <c r="DH25" s="6">
        <f>-(BA25*(1+Tabeller!$I$68))</f>
        <v>0</v>
      </c>
      <c r="DI25" s="6">
        <f>-(BB25*(1+Tabeller!$I$68))</f>
        <v>0</v>
      </c>
      <c r="DJ25" s="6">
        <f>-(BC25*(1+Tabeller!$I$68))</f>
        <v>0</v>
      </c>
      <c r="DK25" s="6">
        <f>-(BD25*(1+Tabeller!$I$68))</f>
        <v>0</v>
      </c>
      <c r="DL25" s="8">
        <f t="shared" si="365"/>
        <v>-191757.86387639388</v>
      </c>
      <c r="DO25" s="46" t="str">
        <f t="shared" si="366"/>
        <v>Teknisk/adm. bistand/Feltassistent</v>
      </c>
      <c r="DP25" s="6">
        <f t="shared" si="367"/>
        <v>0</v>
      </c>
      <c r="DQ25" s="6">
        <f t="shared" si="367"/>
        <v>0</v>
      </c>
      <c r="DR25" s="6">
        <f t="shared" si="367"/>
        <v>0</v>
      </c>
      <c r="DS25" s="6">
        <f t="shared" si="367"/>
        <v>0</v>
      </c>
      <c r="DT25" s="6">
        <f t="shared" si="367"/>
        <v>0</v>
      </c>
      <c r="DU25" s="6">
        <f t="shared" si="367"/>
        <v>0</v>
      </c>
      <c r="DV25" s="6">
        <f t="shared" si="367"/>
        <v>0</v>
      </c>
      <c r="DW25" s="6">
        <f t="shared" si="367"/>
        <v>0</v>
      </c>
      <c r="DX25" s="6">
        <f t="shared" si="367"/>
        <v>0</v>
      </c>
      <c r="DY25" s="6">
        <f t="shared" si="367"/>
        <v>0</v>
      </c>
      <c r="DZ25" s="6">
        <f t="shared" si="368"/>
        <v>0</v>
      </c>
      <c r="EA25" s="6">
        <f t="shared" si="369"/>
        <v>0</v>
      </c>
      <c r="EB25" s="6">
        <f t="shared" si="370"/>
        <v>0</v>
      </c>
      <c r="EC25" s="8">
        <f t="shared" si="371"/>
        <v>0</v>
      </c>
      <c r="EE25" s="46" t="str">
        <f t="shared" si="65"/>
        <v>Teknisk/adm. bistand/Feltassistent</v>
      </c>
      <c r="EF25" s="6">
        <f t="shared" si="372"/>
        <v>0</v>
      </c>
      <c r="EG25" s="6">
        <f t="shared" si="372"/>
        <v>0</v>
      </c>
      <c r="EH25" s="6">
        <f t="shared" si="372"/>
        <v>0</v>
      </c>
      <c r="EI25" s="6">
        <f t="shared" si="372"/>
        <v>0</v>
      </c>
      <c r="EJ25" s="6">
        <f t="shared" si="372"/>
        <v>0</v>
      </c>
      <c r="EK25" s="6">
        <f t="shared" si="372"/>
        <v>0</v>
      </c>
      <c r="EL25" s="6">
        <f t="shared" si="372"/>
        <v>0</v>
      </c>
      <c r="EM25" s="6">
        <f t="shared" si="372"/>
        <v>0</v>
      </c>
      <c r="EN25" s="6">
        <f t="shared" si="372"/>
        <v>0</v>
      </c>
      <c r="EO25" s="6">
        <f t="shared" si="372"/>
        <v>0</v>
      </c>
      <c r="EP25" s="6">
        <f t="shared" si="372"/>
        <v>0</v>
      </c>
      <c r="EQ25" s="6">
        <f t="shared" si="372"/>
        <v>0</v>
      </c>
      <c r="ER25" s="6">
        <f t="shared" si="372"/>
        <v>0</v>
      </c>
      <c r="ES25" s="8">
        <f t="shared" si="373"/>
        <v>0</v>
      </c>
      <c r="EU25" s="46" t="str">
        <f t="shared" si="67"/>
        <v>Teknisk/adm. bistand/Feltassistent</v>
      </c>
      <c r="EV25" s="6">
        <f t="shared" si="374"/>
        <v>0</v>
      </c>
      <c r="EW25" s="6">
        <f t="shared" si="374"/>
        <v>0</v>
      </c>
      <c r="EX25" s="6">
        <f t="shared" si="374"/>
        <v>0</v>
      </c>
      <c r="EY25" s="6">
        <f t="shared" si="374"/>
        <v>0</v>
      </c>
      <c r="EZ25" s="6">
        <f t="shared" si="374"/>
        <v>0</v>
      </c>
      <c r="FA25" s="6">
        <f t="shared" si="374"/>
        <v>0</v>
      </c>
      <c r="FB25" s="6">
        <f t="shared" si="374"/>
        <v>0</v>
      </c>
      <c r="FC25" s="6">
        <f t="shared" si="374"/>
        <v>0</v>
      </c>
      <c r="FD25" s="6">
        <f t="shared" si="374"/>
        <v>0</v>
      </c>
      <c r="FE25" s="6">
        <f t="shared" si="374"/>
        <v>0</v>
      </c>
      <c r="FF25" s="6">
        <f t="shared" si="374"/>
        <v>0</v>
      </c>
      <c r="FG25" s="6">
        <f t="shared" si="374"/>
        <v>0</v>
      </c>
      <c r="FH25" s="6">
        <f t="shared" si="374"/>
        <v>0</v>
      </c>
      <c r="FI25" s="8">
        <f t="shared" si="375"/>
        <v>0</v>
      </c>
      <c r="FK25" s="46" t="str">
        <f t="shared" si="69"/>
        <v>Teknisk/adm. bistand/Feltassistent</v>
      </c>
      <c r="FL25" s="6">
        <f t="shared" si="376"/>
        <v>0</v>
      </c>
      <c r="FM25" s="6">
        <f t="shared" si="376"/>
        <v>-191757.86387639388</v>
      </c>
      <c r="FN25" s="6">
        <f t="shared" si="376"/>
        <v>0</v>
      </c>
      <c r="FO25" s="6">
        <f t="shared" si="376"/>
        <v>0</v>
      </c>
      <c r="FP25" s="6">
        <f t="shared" si="376"/>
        <v>0</v>
      </c>
      <c r="FQ25" s="6">
        <f t="shared" si="376"/>
        <v>0</v>
      </c>
      <c r="FR25" s="6">
        <f t="shared" si="376"/>
        <v>0</v>
      </c>
      <c r="FS25" s="6">
        <f t="shared" si="376"/>
        <v>0</v>
      </c>
      <c r="FT25" s="6">
        <f t="shared" si="376"/>
        <v>0</v>
      </c>
      <c r="FU25" s="6">
        <f t="shared" si="376"/>
        <v>0</v>
      </c>
      <c r="FV25" s="6">
        <f t="shared" si="376"/>
        <v>0</v>
      </c>
      <c r="FW25" s="6">
        <f t="shared" si="376"/>
        <v>0</v>
      </c>
      <c r="FX25" s="6">
        <f t="shared" si="376"/>
        <v>0</v>
      </c>
      <c r="FY25" s="8">
        <f t="shared" si="377"/>
        <v>-191757.86387639388</v>
      </c>
      <c r="GB25" s="46" t="str">
        <f t="shared" si="52"/>
        <v>Teknisk/adm. bistand/Feltassistent</v>
      </c>
      <c r="GC25" s="6"/>
      <c r="GD25" s="6"/>
      <c r="GE25" s="6"/>
      <c r="GF25" s="6"/>
      <c r="GG25" s="6"/>
      <c r="GH25" s="6"/>
      <c r="GI25" s="6"/>
      <c r="GJ25" s="6"/>
      <c r="GK25" s="6"/>
      <c r="GL25" s="6"/>
      <c r="GM25" s="6"/>
      <c r="GN25" s="6"/>
      <c r="GO25" s="6"/>
      <c r="GP25" s="8">
        <f t="shared" si="378"/>
        <v>0</v>
      </c>
      <c r="GS25" s="505">
        <f>IF(Registrering!$B$29="Prosjekter som foregår i UiOs lokaler",IF($B25="Teknisk/adm. bistand/Feltassistent",K25*Tabeller!J$11,K25*Tabeller!J$10)/Tabeller!$H$5,IF($B25="Teknisk/adm. bistand/Feltassistent",K25*Tabeller!J$13,K25*Tabeller!J$12)/Tabeller!$H$5)</f>
        <v>0</v>
      </c>
      <c r="GT25" s="505">
        <f>IF(Registrering!$B$29="Prosjekter som foregår i UiOs lokaler",IF($B25="Teknisk/adm. bistand/Feltassistent",L25*Tabeller!K$11,L25*Tabeller!K$10)/Tabeller!$H$5,IF($B25="Teknisk/adm. bistand/Feltassistent",L25*Tabeller!K$13,L25*Tabeller!K$12)/Tabeller!$H$5)</f>
        <v>43993.857493857497</v>
      </c>
      <c r="GU25" s="505">
        <f>IF(Registrering!$B$29="Prosjekter som foregår i UiOs lokaler",IF($B25="Teknisk/adm. bistand/Feltassistent",M25*Tabeller!L$11,M25*Tabeller!L$10)/Tabeller!$H$5,IF($B25="Teknisk/adm. bistand/Feltassistent",M25*Tabeller!L$13,M25*Tabeller!L$12)/Tabeller!$H$5)</f>
        <v>0</v>
      </c>
      <c r="GV25" s="505">
        <f>IF(Registrering!$B$29="Prosjekter som foregår i UiOs lokaler",IF($B25="Teknisk/adm. bistand/Feltassistent",N25*Tabeller!M$11,N25*Tabeller!M$10)/Tabeller!$H$5,IF($B25="Teknisk/adm. bistand/Feltassistent",N25*Tabeller!M$13,N25*Tabeller!M$12)/Tabeller!$H$5)</f>
        <v>0</v>
      </c>
      <c r="GW25" s="505">
        <f>IF(Registrering!$B$29="Prosjekter som foregår i UiOs lokaler",IF($B25="Teknisk/adm. bistand/Feltassistent",O25*Tabeller!N$11,O25*Tabeller!N$10)/Tabeller!$H$5,IF($B25="Teknisk/adm. bistand/Feltassistent",O25*Tabeller!N$13,O25*Tabeller!N$12)/Tabeller!$H$5)</f>
        <v>0</v>
      </c>
      <c r="GX25" s="505">
        <f>IF(Registrering!$B$29="Prosjekter som foregår i UiOs lokaler",IF($B25="Teknisk/adm. bistand/Feltassistent",P25*Tabeller!O$11,P25*Tabeller!O$10)/Tabeller!$H$5,IF($B25="Teknisk/adm. bistand/Feltassistent",P25*Tabeller!O$13,P25*Tabeller!O$12)/Tabeller!$H$5)</f>
        <v>0</v>
      </c>
      <c r="GY25" s="505">
        <f>IF(Registrering!$B$29="Prosjekter som foregår i UiOs lokaler",IF($B25="Teknisk/adm. bistand/Feltassistent",Q25*Tabeller!P$11,Q25*Tabeller!P$10)/Tabeller!$H$5,IF($B25="Teknisk/adm. bistand/Feltassistent",Q25*Tabeller!P$13,Q25*Tabeller!P$12)/Tabeller!$H$5)</f>
        <v>0</v>
      </c>
      <c r="GZ25" s="505">
        <f>IF(Registrering!$B$29="Prosjekter som foregår i UiOs lokaler",IF($B25="Teknisk/adm. bistand/Feltassistent",R25*Tabeller!Q$11,R25*Tabeller!Q$10)/Tabeller!$H$5,IF($B25="Teknisk/adm. bistand/Feltassistent",R25*Tabeller!Q$13,R25*Tabeller!Q$12)/Tabeller!$H$5)</f>
        <v>0</v>
      </c>
      <c r="HA25" s="505">
        <f>IF(Registrering!$B$29="Prosjekter som foregår i UiOs lokaler",IF($B25="Teknisk/adm. bistand/Feltassistent",S25*Tabeller!R$11,S25*Tabeller!R$10)/Tabeller!$H$5,IF($B25="Teknisk/adm. bistand/Feltassistent",S25*Tabeller!R$13,S25*Tabeller!R$12)/Tabeller!$H$5)</f>
        <v>0</v>
      </c>
      <c r="HB25" s="505">
        <f>IF(Registrering!$B$29="Prosjekter som foregår i UiOs lokaler",IF($B25="Teknisk/adm. bistand/Feltassistent",T25*Tabeller!S$11,T25*Tabeller!S$10)/Tabeller!$H$5,IF($B25="Teknisk/adm. bistand/Feltassistent",T25*Tabeller!S$13,T25*Tabeller!S$12)/Tabeller!$H$5)</f>
        <v>0</v>
      </c>
      <c r="HC25" s="505">
        <f>IF(Registrering!$B$29="Prosjekter som foregår i UiOs lokaler",IF($B25="Teknisk/adm. bistand/Feltassistent",U25*Tabeller!T$11,U25*Tabeller!T$10)/Tabeller!$H$5,IF($B25="Teknisk/adm. bistand/Feltassistent",U25*Tabeller!T$13,U25*Tabeller!T$12)/Tabeller!$H$5)</f>
        <v>0</v>
      </c>
      <c r="HD25" s="505">
        <f>IF(Registrering!$B$29="Prosjekter som foregår i UiOs lokaler",IF($B25="Teknisk/adm. bistand/Feltassistent",V25*Tabeller!U$11,V25*Tabeller!U$10)/Tabeller!$H$5,IF($B25="Teknisk/adm. bistand/Feltassistent",V25*Tabeller!U$13,V25*Tabeller!U$12)/Tabeller!$H$5)</f>
        <v>0</v>
      </c>
      <c r="HE25" s="505">
        <f>IF(Registrering!$B$29="Prosjekter som foregår i UiOs lokaler",IF($B25="Teknisk/adm. bistand/Feltassistent",W25*Tabeller!V$11,W25*Tabeller!V$10)/Tabeller!$H$5,IF($B25="Teknisk/adm. bistand/Feltassistent",W25*Tabeller!V$13,W25*Tabeller!V$12)/Tabeller!$H$5)</f>
        <v>0</v>
      </c>
    </row>
    <row r="26" spans="2:213" ht="15" x14ac:dyDescent="0.25">
      <c r="B26" s="203"/>
      <c r="C26" s="388">
        <f>IF(Registrering!$B$28="Fast beløp",0,IF(Registrering!$B$28="Sats for ekst. fin. overhead",0,DL26))</f>
        <v>0</v>
      </c>
      <c r="D26" s="388">
        <f>SUM(AR26:BD26)</f>
        <v>0</v>
      </c>
      <c r="E26" s="388">
        <f>IFERROR(SUM(BF26:BR26),0)</f>
        <v>0</v>
      </c>
      <c r="F26" s="388">
        <f t="shared" ref="F26" si="381">SUM(D26:E26)</f>
        <v>0</v>
      </c>
      <c r="G26" s="295">
        <f>SUM(K26:W26)/Tabeller!$H$5</f>
        <v>0</v>
      </c>
      <c r="H26" s="585"/>
      <c r="I26" s="588"/>
      <c r="J26" s="585"/>
      <c r="K26" s="589"/>
      <c r="L26" s="589"/>
      <c r="M26" s="589"/>
      <c r="N26" s="589"/>
      <c r="O26" s="589"/>
      <c r="P26" s="589"/>
      <c r="Q26" s="589"/>
      <c r="R26" s="589"/>
      <c r="S26" s="589"/>
      <c r="T26" s="589"/>
      <c r="U26" s="589"/>
      <c r="V26" s="589"/>
      <c r="W26" s="589"/>
      <c r="AG26" s="6">
        <f t="shared" si="379"/>
        <v>0</v>
      </c>
      <c r="AH26" s="6">
        <f>AG26*Tabeller!$I$35</f>
        <v>0</v>
      </c>
      <c r="AI26" s="6">
        <f t="shared" si="357"/>
        <v>0</v>
      </c>
      <c r="AJ26" s="87">
        <f>AI26*Tabeller!$H$26</f>
        <v>0</v>
      </c>
      <c r="AK26" s="6">
        <f>SUM(AI26:AJ26,AL26)*Tabeller!$H$28</f>
        <v>0</v>
      </c>
      <c r="AL26" s="6">
        <f>AH26*Tabeller!$H$27</f>
        <v>0</v>
      </c>
      <c r="AM26" s="6">
        <f t="shared" si="380"/>
        <v>0</v>
      </c>
      <c r="AN26" s="6">
        <f>AM26+(IF(B26="Teknisk adm bistand",Registrering!$E$51,Registrering!$B$51))</f>
        <v>0</v>
      </c>
      <c r="AO26" s="6">
        <f>AM26/Tabeller!$H$5</f>
        <v>0</v>
      </c>
      <c r="AR26" s="6">
        <f>((K26*Budsjett!$AO26)*(Tabeller!I$37))</f>
        <v>0</v>
      </c>
      <c r="AS26" s="6">
        <f>((L26*Budsjett!$AO26)*(Tabeller!J$35))</f>
        <v>0</v>
      </c>
      <c r="AT26" s="6">
        <f>((M26*Budsjett!$AO26)*(Tabeller!K$35))</f>
        <v>0</v>
      </c>
      <c r="AU26" s="6">
        <f>((N26*Budsjett!$AO26)*(Tabeller!L$35))</f>
        <v>0</v>
      </c>
      <c r="AV26" s="6">
        <f>((O26*Budsjett!$AO26)*(Tabeller!M$35))</f>
        <v>0</v>
      </c>
      <c r="AW26" s="6">
        <f>((P26*Budsjett!$AO26)*(Tabeller!N$35))</f>
        <v>0</v>
      </c>
      <c r="AX26" s="6">
        <f>((Q26*Budsjett!$AO26)*(Tabeller!O$35))</f>
        <v>0</v>
      </c>
      <c r="AY26" s="6">
        <f>((R26*Budsjett!$AO26)*(Tabeller!P$35))</f>
        <v>0</v>
      </c>
      <c r="AZ26" s="6">
        <f>((S26*Budsjett!$AO26)*(Tabeller!Q$35))</f>
        <v>0</v>
      </c>
      <c r="BA26" s="6">
        <f>((T26*Budsjett!$AO26)*(Tabeller!R$35))</f>
        <v>0</v>
      </c>
      <c r="BB26" s="6">
        <f>((U26*Budsjett!$AO26)*(Tabeller!S$35))</f>
        <v>0</v>
      </c>
      <c r="BC26" s="6">
        <f>((V26*Budsjett!$AO26)*(Tabeller!T$35))</f>
        <v>0</v>
      </c>
      <c r="BD26" s="6">
        <f>((W26*Budsjett!$AO26)*(Tabeller!U$35))</f>
        <v>0</v>
      </c>
      <c r="BF26" s="6">
        <f t="shared" si="359"/>
        <v>0</v>
      </c>
      <c r="BG26" s="6">
        <f t="shared" si="359"/>
        <v>0</v>
      </c>
      <c r="BH26" s="6">
        <f t="shared" si="359"/>
        <v>0</v>
      </c>
      <c r="BI26" s="6">
        <f t="shared" si="359"/>
        <v>0</v>
      </c>
      <c r="BJ26" s="6">
        <f t="shared" si="359"/>
        <v>0</v>
      </c>
      <c r="BK26" s="6">
        <f t="shared" si="359"/>
        <v>0</v>
      </c>
      <c r="BL26" s="6">
        <f t="shared" si="359"/>
        <v>0</v>
      </c>
      <c r="BM26" s="6">
        <f t="shared" si="359"/>
        <v>0</v>
      </c>
      <c r="BN26" s="6">
        <f t="shared" si="359"/>
        <v>0</v>
      </c>
      <c r="BO26" s="6">
        <f t="shared" si="359"/>
        <v>0</v>
      </c>
      <c r="BP26" s="6">
        <f t="shared" si="359"/>
        <v>0</v>
      </c>
      <c r="BQ26" s="6">
        <f t="shared" si="359"/>
        <v>0</v>
      </c>
      <c r="BR26" s="6">
        <f t="shared" si="359"/>
        <v>0</v>
      </c>
      <c r="BU26" s="6">
        <f>IFERROR(IF($F$97=$K$96,AR26*$E$84,AR26*Budsjett!$F$97),0)</f>
        <v>0</v>
      </c>
      <c r="BV26" s="6">
        <f>IFERROR(IF($F$97=$K$96,AS26*$E$84,AS26*Budsjett!$F$97),0)</f>
        <v>0</v>
      </c>
      <c r="BW26" s="6">
        <f>IFERROR(IF($F$97=$K$96,AT26*$E$84,AT26*Budsjett!$F$97),0)</f>
        <v>0</v>
      </c>
      <c r="BX26" s="6">
        <f>IFERROR(IF($F$97=$K$96,AU26*$E$84,AU26*Budsjett!$F$97),0)</f>
        <v>0</v>
      </c>
      <c r="BY26" s="6">
        <f>IFERROR(IF($F$97=$K$96,AV26*$E$84,AV26*Budsjett!$F$97),0)</f>
        <v>0</v>
      </c>
      <c r="BZ26" s="6">
        <f>IFERROR(IF($F$97=$K$96,AW26*$E$84,AW26*Budsjett!$F$97),0)</f>
        <v>0</v>
      </c>
      <c r="CA26" s="6">
        <f>IFERROR(IF($F$97=$K$96,AX26*$E$84,AX26*Budsjett!$F$97),0)</f>
        <v>0</v>
      </c>
      <c r="CB26" s="6">
        <f>IFERROR(IF($F$97=$K$96,AY26*$E$84,AY26*Budsjett!$F$97),0)</f>
        <v>0</v>
      </c>
      <c r="CC26" s="6">
        <f>IFERROR(IF($F$97=$K$96,AZ26*$E$84,AZ26*Budsjett!$F$97),0)</f>
        <v>0</v>
      </c>
      <c r="CD26" s="6">
        <f>IFERROR(IF($F$97=$K$96,BA26*$E$84,BA26*Budsjett!$F$97),0)</f>
        <v>0</v>
      </c>
      <c r="CE26" s="6">
        <f>IFERROR(IF($F$97=$K$96,BB26*$E$84,BB26*Budsjett!$F$97),0)</f>
        <v>0</v>
      </c>
      <c r="CF26" s="6">
        <f>IFERROR(IF($F$97=$K$96,BC26*$E$84,BC26*Budsjett!$F$97),0)</f>
        <v>0</v>
      </c>
      <c r="CG26" s="6">
        <f>IFERROR(IF($F$97=$K$96,BD26*$E$84,BD26*Budsjett!$F$97),0)</f>
        <v>0</v>
      </c>
      <c r="CJ26" s="6">
        <f t="shared" ref="CJ26" si="382">BF26-BU26</f>
        <v>0</v>
      </c>
      <c r="CK26" s="6">
        <f t="shared" ref="CK26" si="383">BG26-BV26</f>
        <v>0</v>
      </c>
      <c r="CL26" s="6">
        <f t="shared" ref="CL26" si="384">BH26-BW26</f>
        <v>0</v>
      </c>
      <c r="CM26" s="6">
        <f t="shared" ref="CM26" si="385">BI26-BX26</f>
        <v>0</v>
      </c>
      <c r="CN26" s="6">
        <f t="shared" ref="CN26" si="386">BJ26-BY26</f>
        <v>0</v>
      </c>
      <c r="CO26" s="6">
        <f t="shared" ref="CO26" si="387">BK26-BZ26</f>
        <v>0</v>
      </c>
      <c r="CP26" s="6">
        <f t="shared" ref="CP26" si="388">BL26-CA26</f>
        <v>0</v>
      </c>
      <c r="CQ26" s="6">
        <f t="shared" ref="CQ26" si="389">BM26-CB26</f>
        <v>0</v>
      </c>
      <c r="CR26" s="6">
        <f t="shared" ref="CR26" si="390">BN26-CC26</f>
        <v>0</v>
      </c>
      <c r="CS26" s="6">
        <f t="shared" si="361"/>
        <v>0</v>
      </c>
      <c r="CT26" s="6">
        <f t="shared" ref="CT26" si="391">BP26-CE26</f>
        <v>0</v>
      </c>
      <c r="CU26" s="6">
        <f t="shared" ref="CU26" si="392">BQ26-CF26</f>
        <v>0</v>
      </c>
      <c r="CV26" s="6">
        <f t="shared" ref="CV26" si="393">BR26-CG26</f>
        <v>0</v>
      </c>
      <c r="CX26" s="46">
        <f>B26</f>
        <v>0</v>
      </c>
      <c r="CY26" s="6">
        <f>-(AR26*(1+Tabeller!$I$68))</f>
        <v>0</v>
      </c>
      <c r="CZ26" s="6">
        <f>-(AS26*(1+Tabeller!$I$68))</f>
        <v>0</v>
      </c>
      <c r="DA26" s="6">
        <f>-(AT26*(1+Tabeller!$I$68))</f>
        <v>0</v>
      </c>
      <c r="DB26" s="6">
        <f>-(AU26*(1+Tabeller!$I$68))</f>
        <v>0</v>
      </c>
      <c r="DC26" s="6">
        <f>-(AV26*(1+Tabeller!$I$68))</f>
        <v>0</v>
      </c>
      <c r="DD26" s="6">
        <f>-(AW26*(1+Tabeller!$I$68))</f>
        <v>0</v>
      </c>
      <c r="DE26" s="6">
        <f>-(AX26*(1+Tabeller!$I$68))</f>
        <v>0</v>
      </c>
      <c r="DF26" s="6">
        <f>-(AY26*(1+Tabeller!$I$68))</f>
        <v>0</v>
      </c>
      <c r="DG26" s="6">
        <f>-(AZ26*(1+Tabeller!$I$68))</f>
        <v>0</v>
      </c>
      <c r="DH26" s="6">
        <f>-(BA26*(1+Tabeller!$I$68))</f>
        <v>0</v>
      </c>
      <c r="DI26" s="6">
        <f>-(BB26*(1+Tabeller!$I$68))</f>
        <v>0</v>
      </c>
      <c r="DJ26" s="6">
        <f>-(BC26*(1+Tabeller!$I$68))</f>
        <v>0</v>
      </c>
      <c r="DK26" s="6">
        <f>-(BD26*(1+Tabeller!$I$68))</f>
        <v>0</v>
      </c>
      <c r="DL26" s="8">
        <f t="shared" si="365"/>
        <v>0</v>
      </c>
      <c r="DO26" s="46">
        <f t="shared" si="366"/>
        <v>0</v>
      </c>
      <c r="DP26" s="6">
        <f t="shared" si="367"/>
        <v>0</v>
      </c>
      <c r="DQ26" s="6">
        <f t="shared" si="367"/>
        <v>0</v>
      </c>
      <c r="DR26" s="6">
        <f t="shared" si="367"/>
        <v>0</v>
      </c>
      <c r="DS26" s="6">
        <f t="shared" si="367"/>
        <v>0</v>
      </c>
      <c r="DT26" s="6">
        <f t="shared" si="367"/>
        <v>0</v>
      </c>
      <c r="DU26" s="6">
        <f t="shared" si="367"/>
        <v>0</v>
      </c>
      <c r="DV26" s="6">
        <f t="shared" si="367"/>
        <v>0</v>
      </c>
      <c r="DW26" s="6">
        <f t="shared" si="367"/>
        <v>0</v>
      </c>
      <c r="DX26" s="6">
        <f t="shared" si="367"/>
        <v>0</v>
      </c>
      <c r="DY26" s="6">
        <f t="shared" si="367"/>
        <v>0</v>
      </c>
      <c r="DZ26" s="6">
        <f t="shared" ref="DZ26" si="394">IF($H26="NFR",DI26,0)</f>
        <v>0</v>
      </c>
      <c r="EA26" s="6">
        <f t="shared" ref="EA26" si="395">IF($H26="NFR",DJ26,0)</f>
        <v>0</v>
      </c>
      <c r="EB26" s="6">
        <f t="shared" ref="EB26" si="396">IF($H26="NFR",DK26,0)</f>
        <v>0</v>
      </c>
      <c r="EC26" s="8">
        <f t="shared" ref="EC26" si="397">SUM(DP26:EB26)</f>
        <v>0</v>
      </c>
      <c r="EE26" s="46">
        <f t="shared" si="65"/>
        <v>0</v>
      </c>
      <c r="EF26" s="6">
        <f t="shared" si="372"/>
        <v>0</v>
      </c>
      <c r="EG26" s="6">
        <f t="shared" si="372"/>
        <v>0</v>
      </c>
      <c r="EH26" s="6">
        <f t="shared" si="372"/>
        <v>0</v>
      </c>
      <c r="EI26" s="6">
        <f t="shared" si="372"/>
        <v>0</v>
      </c>
      <c r="EJ26" s="6">
        <f t="shared" si="372"/>
        <v>0</v>
      </c>
      <c r="EK26" s="6">
        <f t="shared" si="372"/>
        <v>0</v>
      </c>
      <c r="EL26" s="6">
        <f t="shared" si="372"/>
        <v>0</v>
      </c>
      <c r="EM26" s="6">
        <f t="shared" si="372"/>
        <v>0</v>
      </c>
      <c r="EN26" s="6">
        <f t="shared" si="372"/>
        <v>0</v>
      </c>
      <c r="EO26" s="6">
        <f t="shared" si="372"/>
        <v>0</v>
      </c>
      <c r="EP26" s="6">
        <f t="shared" si="372"/>
        <v>0</v>
      </c>
      <c r="EQ26" s="6">
        <f t="shared" si="372"/>
        <v>0</v>
      </c>
      <c r="ER26" s="6">
        <f t="shared" si="372"/>
        <v>0</v>
      </c>
      <c r="ES26" s="8">
        <f t="shared" ref="ES26" si="398">SUM(EF26:ER26)</f>
        <v>0</v>
      </c>
      <c r="EU26" s="46">
        <f t="shared" si="67"/>
        <v>0</v>
      </c>
      <c r="EV26" s="6">
        <f t="shared" si="374"/>
        <v>0</v>
      </c>
      <c r="EW26" s="6">
        <f t="shared" si="374"/>
        <v>0</v>
      </c>
      <c r="EX26" s="6">
        <f t="shared" si="374"/>
        <v>0</v>
      </c>
      <c r="EY26" s="6">
        <f t="shared" si="374"/>
        <v>0</v>
      </c>
      <c r="EZ26" s="6">
        <f t="shared" si="374"/>
        <v>0</v>
      </c>
      <c r="FA26" s="6">
        <f t="shared" si="374"/>
        <v>0</v>
      </c>
      <c r="FB26" s="6">
        <f t="shared" si="374"/>
        <v>0</v>
      </c>
      <c r="FC26" s="6">
        <f t="shared" si="374"/>
        <v>0</v>
      </c>
      <c r="FD26" s="6">
        <f t="shared" si="374"/>
        <v>0</v>
      </c>
      <c r="FE26" s="6">
        <f t="shared" si="374"/>
        <v>0</v>
      </c>
      <c r="FF26" s="6">
        <f t="shared" si="374"/>
        <v>0</v>
      </c>
      <c r="FG26" s="6">
        <f t="shared" si="374"/>
        <v>0</v>
      </c>
      <c r="FH26" s="6">
        <f t="shared" si="374"/>
        <v>0</v>
      </c>
      <c r="FI26" s="8">
        <f t="shared" ref="FI26" si="399">SUM(EV26:FH26)</f>
        <v>0</v>
      </c>
      <c r="FK26" s="46">
        <f t="shared" si="69"/>
        <v>0</v>
      </c>
      <c r="FL26" s="6">
        <f t="shared" si="376"/>
        <v>0</v>
      </c>
      <c r="FM26" s="6">
        <f t="shared" si="376"/>
        <v>0</v>
      </c>
      <c r="FN26" s="6">
        <f t="shared" si="376"/>
        <v>0</v>
      </c>
      <c r="FO26" s="6">
        <f t="shared" si="376"/>
        <v>0</v>
      </c>
      <c r="FP26" s="6">
        <f t="shared" si="376"/>
        <v>0</v>
      </c>
      <c r="FQ26" s="6">
        <f t="shared" si="376"/>
        <v>0</v>
      </c>
      <c r="FR26" s="6">
        <f t="shared" si="376"/>
        <v>0</v>
      </c>
      <c r="FS26" s="6">
        <f t="shared" si="376"/>
        <v>0</v>
      </c>
      <c r="FT26" s="6">
        <f t="shared" si="376"/>
        <v>0</v>
      </c>
      <c r="FU26" s="6">
        <f t="shared" si="376"/>
        <v>0</v>
      </c>
      <c r="FV26" s="6">
        <f t="shared" si="376"/>
        <v>0</v>
      </c>
      <c r="FW26" s="6">
        <f t="shared" si="376"/>
        <v>0</v>
      </c>
      <c r="FX26" s="6">
        <f t="shared" si="376"/>
        <v>0</v>
      </c>
      <c r="FY26" s="8">
        <f t="shared" ref="FY26" si="400">SUM(FL26:FX26)</f>
        <v>0</v>
      </c>
      <c r="GB26" s="46">
        <f t="shared" si="52"/>
        <v>0</v>
      </c>
      <c r="GC26" s="6"/>
      <c r="GD26" s="6"/>
      <c r="GE26" s="6"/>
      <c r="GF26" s="6"/>
      <c r="GG26" s="6"/>
      <c r="GH26" s="6"/>
      <c r="GI26" s="6"/>
      <c r="GJ26" s="6"/>
      <c r="GK26" s="6"/>
      <c r="GL26" s="6"/>
      <c r="GM26" s="6"/>
      <c r="GN26" s="6"/>
      <c r="GO26" s="6"/>
      <c r="GP26" s="8">
        <f t="shared" ref="GP26" si="401">SUM(GC26:GO26)</f>
        <v>0</v>
      </c>
      <c r="GS26" s="505">
        <f>IF(Registrering!$B$29="Prosjekter som foregår i UiOs lokaler",IF($B26="Teknisk/adm. bistand/Feltassistent",K26*Tabeller!J$11,K26*Tabeller!J$10)/Tabeller!$H$5,IF($B26="Teknisk/adm. bistand/Feltassistent",K26*Tabeller!J$13,K26*Tabeller!J$12)/Tabeller!$H$5)</f>
        <v>0</v>
      </c>
      <c r="GT26" s="505">
        <f>IF(Registrering!$B$29="Prosjekter som foregår i UiOs lokaler",IF($B26="Teknisk/adm. bistand/Feltassistent",L26*Tabeller!K$11,L26*Tabeller!K$10)/Tabeller!$H$5,IF($B26="Teknisk/adm. bistand/Feltassistent",L26*Tabeller!K$13,L26*Tabeller!K$12)/Tabeller!$H$5)</f>
        <v>0</v>
      </c>
      <c r="GU26" s="505">
        <f>IF(Registrering!$B$29="Prosjekter som foregår i UiOs lokaler",IF($B26="Teknisk/adm. bistand/Feltassistent",M26*Tabeller!L$11,M26*Tabeller!L$10)/Tabeller!$H$5,IF($B26="Teknisk/adm. bistand/Feltassistent",M26*Tabeller!L$13,M26*Tabeller!L$12)/Tabeller!$H$5)</f>
        <v>0</v>
      </c>
      <c r="GV26" s="505">
        <f>IF(Registrering!$B$29="Prosjekter som foregår i UiOs lokaler",IF($B26="Teknisk/adm. bistand/Feltassistent",N26*Tabeller!M$11,N26*Tabeller!M$10)/Tabeller!$H$5,IF($B26="Teknisk/adm. bistand/Feltassistent",N26*Tabeller!M$13,N26*Tabeller!M$12)/Tabeller!$H$5)</f>
        <v>0</v>
      </c>
      <c r="GW26" s="505">
        <f>IF(Registrering!$B$29="Prosjekter som foregår i UiOs lokaler",IF($B26="Teknisk/adm. bistand/Feltassistent",O26*Tabeller!N$11,O26*Tabeller!N$10)/Tabeller!$H$5,IF($B26="Teknisk/adm. bistand/Feltassistent",O26*Tabeller!N$13,O26*Tabeller!N$12)/Tabeller!$H$5)</f>
        <v>0</v>
      </c>
      <c r="GX26" s="505">
        <f>IF(Registrering!$B$29="Prosjekter som foregår i UiOs lokaler",IF($B26="Teknisk/adm. bistand/Feltassistent",P26*Tabeller!O$11,P26*Tabeller!O$10)/Tabeller!$H$5,IF($B26="Teknisk/adm. bistand/Feltassistent",P26*Tabeller!O$13,P26*Tabeller!O$12)/Tabeller!$H$5)</f>
        <v>0</v>
      </c>
      <c r="GY26" s="505">
        <f>IF(Registrering!$B$29="Prosjekter som foregår i UiOs lokaler",IF($B26="Teknisk/adm. bistand/Feltassistent",Q26*Tabeller!P$11,Q26*Tabeller!P$10)/Tabeller!$H$5,IF($B26="Teknisk/adm. bistand/Feltassistent",Q26*Tabeller!P$13,Q26*Tabeller!P$12)/Tabeller!$H$5)</f>
        <v>0</v>
      </c>
      <c r="GZ26" s="505">
        <f>IF(Registrering!$B$29="Prosjekter som foregår i UiOs lokaler",IF($B26="Teknisk/adm. bistand/Feltassistent",R26*Tabeller!Q$11,R26*Tabeller!Q$10)/Tabeller!$H$5,IF($B26="Teknisk/adm. bistand/Feltassistent",R26*Tabeller!Q$13,R26*Tabeller!Q$12)/Tabeller!$H$5)</f>
        <v>0</v>
      </c>
      <c r="HA26" s="505">
        <f>IF(Registrering!$B$29="Prosjekter som foregår i UiOs lokaler",IF($B26="Teknisk/adm. bistand/Feltassistent",S26*Tabeller!R$11,S26*Tabeller!R$10)/Tabeller!$H$5,IF($B26="Teknisk/adm. bistand/Feltassistent",S26*Tabeller!R$13,S26*Tabeller!R$12)/Tabeller!$H$5)</f>
        <v>0</v>
      </c>
      <c r="HB26" s="505">
        <f>IF(Registrering!$B$29="Prosjekter som foregår i UiOs lokaler",IF($B26="Teknisk/adm. bistand/Feltassistent",T26*Tabeller!S$11,T26*Tabeller!S$10)/Tabeller!$H$5,IF($B26="Teknisk/adm. bistand/Feltassistent",T26*Tabeller!S$13,T26*Tabeller!S$12)/Tabeller!$H$5)</f>
        <v>0</v>
      </c>
      <c r="HC26" s="505">
        <f>IF(Registrering!$B$29="Prosjekter som foregår i UiOs lokaler",IF($B26="Teknisk/adm. bistand/Feltassistent",U26*Tabeller!T$11,U26*Tabeller!T$10)/Tabeller!$H$5,IF($B26="Teknisk/adm. bistand/Feltassistent",U26*Tabeller!T$13,U26*Tabeller!T$12)/Tabeller!$H$5)</f>
        <v>0</v>
      </c>
      <c r="HD26" s="505">
        <f>IF(Registrering!$B$29="Prosjekter som foregår i UiOs lokaler",IF($B26="Teknisk/adm. bistand/Feltassistent",V26*Tabeller!U$11,V26*Tabeller!U$10)/Tabeller!$H$5,IF($B26="Teknisk/adm. bistand/Feltassistent",V26*Tabeller!U$13,V26*Tabeller!U$12)/Tabeller!$H$5)</f>
        <v>0</v>
      </c>
      <c r="HE26" s="505">
        <f>IF(Registrering!$B$29="Prosjekter som foregår i UiOs lokaler",IF($B26="Teknisk/adm. bistand/Feltassistent",W26*Tabeller!V$11,W26*Tabeller!V$10)/Tabeller!$H$5,IF($B26="Teknisk/adm. bistand/Feltassistent",W26*Tabeller!V$13,W26*Tabeller!V$12)/Tabeller!$H$5)</f>
        <v>0</v>
      </c>
    </row>
    <row r="27" spans="2:213" ht="15" x14ac:dyDescent="0.25">
      <c r="B27" s="12" t="s">
        <v>98</v>
      </c>
      <c r="C27" s="16">
        <f>SUM(C24:C26)</f>
        <v>-335576.26178368926</v>
      </c>
      <c r="D27" s="16">
        <f>SUM(D24:D26)</f>
        <v>268461.00942695147</v>
      </c>
      <c r="E27" s="16">
        <f>SUM(E24:E26)</f>
        <v>76989.250614250617</v>
      </c>
      <c r="F27" s="16">
        <f>SUM(F24:F26)</f>
        <v>345450.26004120207</v>
      </c>
      <c r="G27" s="296">
        <f>SUM(G24:G26)</f>
        <v>0.42997542997542998</v>
      </c>
      <c r="H27" s="12"/>
      <c r="I27" s="12"/>
      <c r="J27" s="13"/>
      <c r="K27" s="55">
        <f t="shared" ref="K27:W27" si="402">SUM(K24:K26)</f>
        <v>0</v>
      </c>
      <c r="L27" s="55">
        <f t="shared" si="402"/>
        <v>700</v>
      </c>
      <c r="M27" s="55">
        <f t="shared" si="402"/>
        <v>0</v>
      </c>
      <c r="N27" s="55">
        <f t="shared" si="402"/>
        <v>0</v>
      </c>
      <c r="O27" s="55">
        <f t="shared" si="402"/>
        <v>0</v>
      </c>
      <c r="P27" s="55">
        <f t="shared" si="402"/>
        <v>0</v>
      </c>
      <c r="Q27" s="55">
        <f t="shared" si="402"/>
        <v>0</v>
      </c>
      <c r="R27" s="55">
        <f t="shared" si="402"/>
        <v>0</v>
      </c>
      <c r="S27" s="55">
        <f t="shared" si="402"/>
        <v>0</v>
      </c>
      <c r="T27" s="55">
        <f t="shared" si="402"/>
        <v>0</v>
      </c>
      <c r="U27" s="55">
        <f t="shared" si="402"/>
        <v>0</v>
      </c>
      <c r="V27" s="55">
        <f t="shared" si="402"/>
        <v>0</v>
      </c>
      <c r="W27" s="55">
        <f t="shared" si="402"/>
        <v>0</v>
      </c>
      <c r="AR27" s="8">
        <f t="shared" ref="AR27:BD27" si="403">SUM(AR24:AR26)</f>
        <v>0</v>
      </c>
      <c r="AS27" s="8">
        <f t="shared" si="403"/>
        <v>268461.00942695147</v>
      </c>
      <c r="AT27" s="8">
        <f t="shared" si="403"/>
        <v>0</v>
      </c>
      <c r="AU27" s="8">
        <f t="shared" si="403"/>
        <v>0</v>
      </c>
      <c r="AV27" s="8">
        <f t="shared" si="403"/>
        <v>0</v>
      </c>
      <c r="AW27" s="8">
        <f t="shared" si="403"/>
        <v>0</v>
      </c>
      <c r="AX27" s="8">
        <f t="shared" si="403"/>
        <v>0</v>
      </c>
      <c r="AY27" s="8">
        <f t="shared" si="403"/>
        <v>0</v>
      </c>
      <c r="AZ27" s="8">
        <f t="shared" si="403"/>
        <v>0</v>
      </c>
      <c r="BA27" s="8">
        <f t="shared" si="403"/>
        <v>0</v>
      </c>
      <c r="BB27" s="8">
        <f t="shared" si="403"/>
        <v>0</v>
      </c>
      <c r="BC27" s="8">
        <f t="shared" si="403"/>
        <v>0</v>
      </c>
      <c r="BD27" s="8">
        <f t="shared" si="403"/>
        <v>0</v>
      </c>
      <c r="BE27" s="30">
        <f>SUM(AR27:BD27)</f>
        <v>268461.00942695147</v>
      </c>
      <c r="BF27" s="8">
        <f t="shared" ref="BF27:BR27" si="404">SUM(BF24:BF26)</f>
        <v>0</v>
      </c>
      <c r="BG27" s="8">
        <f t="shared" si="404"/>
        <v>76989.250614250617</v>
      </c>
      <c r="BH27" s="8">
        <f t="shared" si="404"/>
        <v>0</v>
      </c>
      <c r="BI27" s="8">
        <f t="shared" si="404"/>
        <v>0</v>
      </c>
      <c r="BJ27" s="8">
        <f t="shared" si="404"/>
        <v>0</v>
      </c>
      <c r="BK27" s="8">
        <f t="shared" si="404"/>
        <v>0</v>
      </c>
      <c r="BL27" s="8">
        <f t="shared" si="404"/>
        <v>0</v>
      </c>
      <c r="BM27" s="8">
        <f t="shared" si="404"/>
        <v>0</v>
      </c>
      <c r="BN27" s="8">
        <f t="shared" si="404"/>
        <v>0</v>
      </c>
      <c r="BO27" s="8">
        <f t="shared" si="404"/>
        <v>0</v>
      </c>
      <c r="BP27" s="8">
        <f t="shared" si="404"/>
        <v>0</v>
      </c>
      <c r="BQ27" s="8">
        <f t="shared" si="404"/>
        <v>0</v>
      </c>
      <c r="BR27" s="8">
        <f t="shared" si="404"/>
        <v>0</v>
      </c>
      <c r="BS27" s="22">
        <f>SUM(BF27:BR27)</f>
        <v>76989.250614250617</v>
      </c>
      <c r="BU27" s="8">
        <f t="shared" ref="BU27:CG27" si="405">SUM(BU24:BU26)</f>
        <v>0</v>
      </c>
      <c r="BV27" s="8">
        <f t="shared" si="405"/>
        <v>-939424.26669557183</v>
      </c>
      <c r="BW27" s="8">
        <f t="shared" si="405"/>
        <v>0</v>
      </c>
      <c r="BX27" s="8">
        <f t="shared" si="405"/>
        <v>0</v>
      </c>
      <c r="BY27" s="8">
        <f t="shared" si="405"/>
        <v>0</v>
      </c>
      <c r="BZ27" s="8">
        <f t="shared" si="405"/>
        <v>0</v>
      </c>
      <c r="CA27" s="8">
        <f t="shared" si="405"/>
        <v>0</v>
      </c>
      <c r="CB27" s="8">
        <f t="shared" si="405"/>
        <v>0</v>
      </c>
      <c r="CC27" s="8">
        <f t="shared" si="405"/>
        <v>0</v>
      </c>
      <c r="CD27" s="8">
        <f t="shared" si="405"/>
        <v>0</v>
      </c>
      <c r="CE27" s="8">
        <f t="shared" si="405"/>
        <v>0</v>
      </c>
      <c r="CF27" s="8">
        <f t="shared" si="405"/>
        <v>0</v>
      </c>
      <c r="CG27" s="8">
        <f t="shared" si="405"/>
        <v>0</v>
      </c>
      <c r="CH27" s="30"/>
      <c r="CI27" s="30"/>
      <c r="CJ27" s="8">
        <f t="shared" ref="CJ27:CV27" si="406">SUM(CJ24:CJ26)</f>
        <v>0</v>
      </c>
      <c r="CK27" s="8">
        <f t="shared" si="406"/>
        <v>1016413.5173098225</v>
      </c>
      <c r="CL27" s="8">
        <f t="shared" si="406"/>
        <v>0</v>
      </c>
      <c r="CM27" s="8">
        <f t="shared" si="406"/>
        <v>0</v>
      </c>
      <c r="CN27" s="8">
        <f t="shared" si="406"/>
        <v>0</v>
      </c>
      <c r="CO27" s="8">
        <f t="shared" si="406"/>
        <v>0</v>
      </c>
      <c r="CP27" s="8">
        <f t="shared" si="406"/>
        <v>0</v>
      </c>
      <c r="CQ27" s="8">
        <f t="shared" si="406"/>
        <v>0</v>
      </c>
      <c r="CR27" s="8">
        <f t="shared" si="406"/>
        <v>0</v>
      </c>
      <c r="CS27" s="8">
        <f t="shared" si="406"/>
        <v>0</v>
      </c>
      <c r="CT27" s="8">
        <f t="shared" si="406"/>
        <v>0</v>
      </c>
      <c r="CU27" s="8">
        <f t="shared" si="406"/>
        <v>0</v>
      </c>
      <c r="CV27" s="8">
        <f t="shared" si="406"/>
        <v>0</v>
      </c>
      <c r="CW27" s="30"/>
      <c r="CY27" s="8">
        <f t="shared" ref="CY27:DL27" si="407">SUM(CY24:CY26)</f>
        <v>0</v>
      </c>
      <c r="CZ27" s="8">
        <f t="shared" si="407"/>
        <v>-335576.26178368926</v>
      </c>
      <c r="DA27" s="8">
        <f t="shared" si="407"/>
        <v>0</v>
      </c>
      <c r="DB27" s="8">
        <f t="shared" si="407"/>
        <v>0</v>
      </c>
      <c r="DC27" s="8">
        <f t="shared" si="407"/>
        <v>0</v>
      </c>
      <c r="DD27" s="8">
        <f t="shared" si="407"/>
        <v>0</v>
      </c>
      <c r="DE27" s="8">
        <f t="shared" si="407"/>
        <v>0</v>
      </c>
      <c r="DF27" s="8">
        <f t="shared" si="407"/>
        <v>0</v>
      </c>
      <c r="DG27" s="8">
        <f t="shared" si="407"/>
        <v>0</v>
      </c>
      <c r="DH27" s="8">
        <f t="shared" si="407"/>
        <v>0</v>
      </c>
      <c r="DI27" s="8">
        <f t="shared" si="407"/>
        <v>0</v>
      </c>
      <c r="DJ27" s="8">
        <f t="shared" si="407"/>
        <v>0</v>
      </c>
      <c r="DK27" s="8">
        <f t="shared" si="407"/>
        <v>0</v>
      </c>
      <c r="DL27" s="8">
        <f t="shared" si="407"/>
        <v>-335576.26178368926</v>
      </c>
      <c r="DO27" s="46"/>
      <c r="DP27" s="8">
        <f t="shared" ref="DP27:EC27" si="408">SUM(DP24:DP26)</f>
        <v>0</v>
      </c>
      <c r="DQ27" s="8">
        <f t="shared" si="408"/>
        <v>0</v>
      </c>
      <c r="DR27" s="8">
        <f t="shared" si="408"/>
        <v>0</v>
      </c>
      <c r="DS27" s="8">
        <f t="shared" si="408"/>
        <v>0</v>
      </c>
      <c r="DT27" s="8">
        <f t="shared" si="408"/>
        <v>0</v>
      </c>
      <c r="DU27" s="8">
        <f t="shared" si="408"/>
        <v>0</v>
      </c>
      <c r="DV27" s="8">
        <f t="shared" si="408"/>
        <v>0</v>
      </c>
      <c r="DW27" s="8">
        <f t="shared" si="408"/>
        <v>0</v>
      </c>
      <c r="DX27" s="8">
        <f t="shared" si="408"/>
        <v>0</v>
      </c>
      <c r="DY27" s="8">
        <f t="shared" si="408"/>
        <v>0</v>
      </c>
      <c r="DZ27" s="8">
        <f t="shared" si="408"/>
        <v>0</v>
      </c>
      <c r="EA27" s="8">
        <f t="shared" si="408"/>
        <v>0</v>
      </c>
      <c r="EB27" s="8">
        <f t="shared" si="408"/>
        <v>0</v>
      </c>
      <c r="EC27" s="8">
        <f t="shared" si="408"/>
        <v>0</v>
      </c>
      <c r="EE27" s="46">
        <f t="shared" si="65"/>
        <v>0</v>
      </c>
      <c r="EF27" s="8">
        <f t="shared" ref="EF27:ES27" si="409">SUM(EF24:EF26)</f>
        <v>0</v>
      </c>
      <c r="EG27" s="8">
        <f t="shared" si="409"/>
        <v>0</v>
      </c>
      <c r="EH27" s="8">
        <f t="shared" si="409"/>
        <v>0</v>
      </c>
      <c r="EI27" s="8">
        <f t="shared" si="409"/>
        <v>0</v>
      </c>
      <c r="EJ27" s="8">
        <f t="shared" si="409"/>
        <v>0</v>
      </c>
      <c r="EK27" s="8">
        <f t="shared" si="409"/>
        <v>0</v>
      </c>
      <c r="EL27" s="8">
        <f t="shared" si="409"/>
        <v>0</v>
      </c>
      <c r="EM27" s="8">
        <f t="shared" si="409"/>
        <v>0</v>
      </c>
      <c r="EN27" s="8">
        <f t="shared" si="409"/>
        <v>0</v>
      </c>
      <c r="EO27" s="8">
        <f t="shared" si="409"/>
        <v>0</v>
      </c>
      <c r="EP27" s="8">
        <f t="shared" si="409"/>
        <v>0</v>
      </c>
      <c r="EQ27" s="8">
        <f t="shared" si="409"/>
        <v>0</v>
      </c>
      <c r="ER27" s="8">
        <f t="shared" si="409"/>
        <v>0</v>
      </c>
      <c r="ES27" s="8">
        <f t="shared" si="409"/>
        <v>0</v>
      </c>
      <c r="EU27" s="46">
        <f t="shared" si="67"/>
        <v>0</v>
      </c>
      <c r="EV27" s="8">
        <f t="shared" ref="EV27:FI27" si="410">SUM(EV24:EV26)</f>
        <v>0</v>
      </c>
      <c r="EW27" s="8">
        <f t="shared" si="410"/>
        <v>0</v>
      </c>
      <c r="EX27" s="8">
        <f t="shared" si="410"/>
        <v>0</v>
      </c>
      <c r="EY27" s="8">
        <f t="shared" si="410"/>
        <v>0</v>
      </c>
      <c r="EZ27" s="8">
        <f t="shared" si="410"/>
        <v>0</v>
      </c>
      <c r="FA27" s="8">
        <f t="shared" si="410"/>
        <v>0</v>
      </c>
      <c r="FB27" s="8">
        <f t="shared" si="410"/>
        <v>0</v>
      </c>
      <c r="FC27" s="8">
        <f t="shared" si="410"/>
        <v>0</v>
      </c>
      <c r="FD27" s="8">
        <f t="shared" si="410"/>
        <v>0</v>
      </c>
      <c r="FE27" s="8">
        <f t="shared" si="410"/>
        <v>0</v>
      </c>
      <c r="FF27" s="8">
        <f t="shared" si="410"/>
        <v>0</v>
      </c>
      <c r="FG27" s="8">
        <f t="shared" si="410"/>
        <v>0</v>
      </c>
      <c r="FH27" s="8">
        <f t="shared" si="410"/>
        <v>0</v>
      </c>
      <c r="FI27" s="8">
        <f t="shared" si="410"/>
        <v>0</v>
      </c>
      <c r="FK27" s="46">
        <f t="shared" si="69"/>
        <v>0</v>
      </c>
      <c r="FL27" s="8">
        <f t="shared" ref="FL27:FY27" si="411">SUM(FL24:FL26)</f>
        <v>0</v>
      </c>
      <c r="FM27" s="8">
        <f t="shared" si="411"/>
        <v>-335576.26178368926</v>
      </c>
      <c r="FN27" s="8">
        <f t="shared" si="411"/>
        <v>0</v>
      </c>
      <c r="FO27" s="8">
        <f t="shared" si="411"/>
        <v>0</v>
      </c>
      <c r="FP27" s="8">
        <f t="shared" si="411"/>
        <v>0</v>
      </c>
      <c r="FQ27" s="8">
        <f t="shared" si="411"/>
        <v>0</v>
      </c>
      <c r="FR27" s="8">
        <f t="shared" si="411"/>
        <v>0</v>
      </c>
      <c r="FS27" s="8">
        <f t="shared" si="411"/>
        <v>0</v>
      </c>
      <c r="FT27" s="8">
        <f t="shared" si="411"/>
        <v>0</v>
      </c>
      <c r="FU27" s="8">
        <f t="shared" si="411"/>
        <v>0</v>
      </c>
      <c r="FV27" s="8">
        <f t="shared" si="411"/>
        <v>0</v>
      </c>
      <c r="FW27" s="8">
        <f t="shared" si="411"/>
        <v>0</v>
      </c>
      <c r="FX27" s="8">
        <f t="shared" si="411"/>
        <v>0</v>
      </c>
      <c r="FY27" s="8">
        <f t="shared" si="411"/>
        <v>-335576.26178368926</v>
      </c>
      <c r="GB27" s="46">
        <f t="shared" si="52"/>
        <v>0</v>
      </c>
      <c r="GC27" s="8">
        <f t="shared" ref="GC27:GP27" si="412">SUM(GC24:GC26)</f>
        <v>0</v>
      </c>
      <c r="GD27" s="8">
        <f t="shared" si="412"/>
        <v>0</v>
      </c>
      <c r="GE27" s="8">
        <f t="shared" si="412"/>
        <v>0</v>
      </c>
      <c r="GF27" s="8">
        <f t="shared" si="412"/>
        <v>0</v>
      </c>
      <c r="GG27" s="8">
        <f t="shared" si="412"/>
        <v>0</v>
      </c>
      <c r="GH27" s="8">
        <f t="shared" si="412"/>
        <v>0</v>
      </c>
      <c r="GI27" s="8">
        <f t="shared" si="412"/>
        <v>0</v>
      </c>
      <c r="GJ27" s="8">
        <f t="shared" si="412"/>
        <v>0</v>
      </c>
      <c r="GK27" s="8">
        <f t="shared" si="412"/>
        <v>0</v>
      </c>
      <c r="GL27" s="8">
        <f t="shared" si="412"/>
        <v>0</v>
      </c>
      <c r="GM27" s="8">
        <f t="shared" si="412"/>
        <v>0</v>
      </c>
      <c r="GN27" s="8">
        <f t="shared" si="412"/>
        <v>0</v>
      </c>
      <c r="GO27" s="8">
        <f t="shared" si="412"/>
        <v>0</v>
      </c>
      <c r="GP27" s="8">
        <f t="shared" si="412"/>
        <v>0</v>
      </c>
      <c r="GS27" s="504">
        <f t="shared" ref="GS27:HE27" si="413">SUM(GS24:GS26)</f>
        <v>0</v>
      </c>
      <c r="GT27" s="504">
        <f t="shared" si="413"/>
        <v>76989.250614250617</v>
      </c>
      <c r="GU27" s="504">
        <f t="shared" si="413"/>
        <v>0</v>
      </c>
      <c r="GV27" s="504">
        <f t="shared" si="413"/>
        <v>0</v>
      </c>
      <c r="GW27" s="504">
        <f t="shared" si="413"/>
        <v>0</v>
      </c>
      <c r="GX27" s="504">
        <f t="shared" si="413"/>
        <v>0</v>
      </c>
      <c r="GY27" s="504">
        <f t="shared" si="413"/>
        <v>0</v>
      </c>
      <c r="GZ27" s="504">
        <f t="shared" si="413"/>
        <v>0</v>
      </c>
      <c r="HA27" s="504">
        <f t="shared" si="413"/>
        <v>0</v>
      </c>
      <c r="HB27" s="504">
        <f t="shared" si="413"/>
        <v>0</v>
      </c>
      <c r="HC27" s="504">
        <f t="shared" si="413"/>
        <v>0</v>
      </c>
      <c r="HD27" s="504">
        <f t="shared" si="413"/>
        <v>0</v>
      </c>
      <c r="HE27" s="504">
        <f t="shared" si="413"/>
        <v>0</v>
      </c>
    </row>
    <row r="28" spans="2:213" s="88" customFormat="1" ht="8.25" customHeight="1" x14ac:dyDescent="0.25">
      <c r="B28" s="307"/>
      <c r="C28" s="308"/>
      <c r="D28" s="308"/>
      <c r="E28" s="308"/>
      <c r="F28" s="308"/>
      <c r="G28" s="309"/>
      <c r="H28" s="307"/>
      <c r="I28" s="307"/>
      <c r="J28" s="310"/>
      <c r="K28" s="311"/>
      <c r="L28" s="311"/>
      <c r="M28" s="311"/>
      <c r="N28" s="311"/>
      <c r="O28" s="311"/>
      <c r="P28" s="311"/>
      <c r="Q28" s="311"/>
      <c r="R28" s="311"/>
      <c r="S28" s="311"/>
      <c r="T28" s="311"/>
      <c r="U28" s="311"/>
      <c r="V28" s="311"/>
      <c r="W28" s="311"/>
      <c r="AR28" s="312"/>
      <c r="AS28" s="312"/>
      <c r="AT28" s="312"/>
      <c r="AU28" s="312"/>
      <c r="AV28" s="312"/>
      <c r="AW28" s="312"/>
      <c r="AX28" s="312"/>
      <c r="AY28" s="312"/>
      <c r="AZ28" s="312"/>
      <c r="BA28" s="312"/>
      <c r="BB28" s="312"/>
      <c r="BC28" s="312"/>
      <c r="BD28" s="312"/>
      <c r="BE28" s="313"/>
      <c r="BF28" s="312"/>
      <c r="BG28" s="312"/>
      <c r="BH28" s="312"/>
      <c r="BI28" s="312"/>
      <c r="BJ28" s="312"/>
      <c r="BK28" s="312"/>
      <c r="BL28" s="312"/>
      <c r="BM28" s="312"/>
      <c r="BN28" s="312"/>
      <c r="BO28" s="312"/>
      <c r="BP28" s="312"/>
      <c r="BQ28" s="312"/>
      <c r="BR28" s="312"/>
      <c r="BU28" s="312"/>
      <c r="BV28" s="312"/>
      <c r="BW28" s="312"/>
      <c r="BX28" s="312"/>
      <c r="BY28" s="312"/>
      <c r="BZ28" s="312"/>
      <c r="CA28" s="312"/>
      <c r="CB28" s="312"/>
      <c r="CC28" s="312"/>
      <c r="CD28" s="312"/>
      <c r="CE28" s="312"/>
      <c r="CF28" s="312"/>
      <c r="CG28" s="312"/>
      <c r="CH28" s="313"/>
      <c r="CI28" s="313"/>
      <c r="CJ28" s="312"/>
      <c r="CK28" s="312"/>
      <c r="CL28" s="312"/>
      <c r="CM28" s="312"/>
      <c r="CN28" s="312"/>
      <c r="CO28" s="312"/>
      <c r="CP28" s="312"/>
      <c r="CQ28" s="312"/>
      <c r="CR28" s="312"/>
      <c r="CS28" s="312"/>
      <c r="CT28" s="312"/>
      <c r="CU28" s="312"/>
      <c r="CV28" s="312"/>
      <c r="CW28" s="313"/>
      <c r="CX28" s="314"/>
      <c r="CY28" s="312"/>
      <c r="CZ28" s="312"/>
      <c r="DA28" s="312"/>
      <c r="DB28" s="312"/>
      <c r="DC28" s="312"/>
      <c r="DD28" s="312"/>
      <c r="DE28" s="312"/>
      <c r="DF28" s="312"/>
      <c r="DG28" s="312"/>
      <c r="DH28" s="312"/>
      <c r="DI28" s="312"/>
      <c r="DJ28" s="312"/>
      <c r="DK28" s="312"/>
      <c r="DL28" s="312"/>
      <c r="DO28" s="314"/>
      <c r="DP28" s="312"/>
      <c r="DQ28" s="312"/>
      <c r="DR28" s="312"/>
      <c r="DS28" s="312"/>
      <c r="DT28" s="312"/>
      <c r="DU28" s="312"/>
      <c r="DV28" s="312"/>
      <c r="DW28" s="312"/>
      <c r="DX28" s="312"/>
      <c r="DY28" s="312"/>
      <c r="DZ28" s="312"/>
      <c r="EA28" s="312"/>
      <c r="EB28" s="312"/>
      <c r="EC28" s="312"/>
      <c r="EE28" s="314"/>
      <c r="EF28" s="312"/>
      <c r="EG28" s="312"/>
      <c r="EH28" s="312"/>
      <c r="EI28" s="312"/>
      <c r="EJ28" s="312"/>
      <c r="EK28" s="312"/>
      <c r="EL28" s="312"/>
      <c r="EM28" s="312"/>
      <c r="EN28" s="312"/>
      <c r="EO28" s="312"/>
      <c r="EP28" s="312"/>
      <c r="EQ28" s="312"/>
      <c r="ER28" s="312"/>
      <c r="ES28" s="312"/>
      <c r="EU28" s="314"/>
      <c r="EV28" s="312"/>
      <c r="EW28" s="312"/>
      <c r="EX28" s="312"/>
      <c r="EY28" s="312"/>
      <c r="EZ28" s="312"/>
      <c r="FA28" s="312"/>
      <c r="FB28" s="312"/>
      <c r="FC28" s="312"/>
      <c r="FD28" s="312"/>
      <c r="FE28" s="312"/>
      <c r="FF28" s="312"/>
      <c r="FG28" s="312"/>
      <c r="FH28" s="312"/>
      <c r="FI28" s="312"/>
      <c r="FK28" s="314"/>
      <c r="FL28" s="312"/>
      <c r="FM28" s="312"/>
      <c r="FN28" s="312"/>
      <c r="FO28" s="312"/>
      <c r="FP28" s="312"/>
      <c r="FQ28" s="312"/>
      <c r="FR28" s="312"/>
      <c r="FS28" s="312"/>
      <c r="FT28" s="312"/>
      <c r="FU28" s="312"/>
      <c r="FV28" s="312"/>
      <c r="FW28" s="312"/>
      <c r="FX28" s="312"/>
      <c r="FY28" s="312"/>
      <c r="GB28" s="314"/>
      <c r="GC28" s="312"/>
      <c r="GD28" s="312"/>
      <c r="GE28" s="312"/>
      <c r="GF28" s="312"/>
      <c r="GG28" s="312"/>
      <c r="GH28" s="312"/>
      <c r="GI28" s="312"/>
      <c r="GJ28" s="312"/>
      <c r="GK28" s="312"/>
      <c r="GL28" s="312"/>
      <c r="GM28" s="312"/>
      <c r="GN28" s="312"/>
      <c r="GO28" s="312"/>
      <c r="GP28" s="312"/>
      <c r="GS28" s="504"/>
      <c r="GT28" s="504"/>
      <c r="GU28" s="504"/>
      <c r="GV28" s="504"/>
      <c r="GW28" s="504"/>
      <c r="GX28" s="504"/>
      <c r="GY28" s="504"/>
      <c r="GZ28" s="504"/>
      <c r="HA28" s="504"/>
      <c r="HB28" s="504"/>
      <c r="HC28" s="504"/>
      <c r="HD28" s="504"/>
      <c r="HE28" s="504"/>
    </row>
    <row r="29" spans="2:213" ht="15" x14ac:dyDescent="0.25">
      <c r="B29" s="12" t="s">
        <v>99</v>
      </c>
      <c r="C29" s="16">
        <f>C21+C14+C8+C27</f>
        <v>-850045.75090522761</v>
      </c>
      <c r="D29" s="16">
        <f>D21+D14+D8+D27</f>
        <v>704309.41660618223</v>
      </c>
      <c r="E29" s="16">
        <f>E21+E14+E8+E27</f>
        <v>202017.2506142506</v>
      </c>
      <c r="F29" s="16">
        <f>F21+F14+F8+F27</f>
        <v>906326.66722043278</v>
      </c>
      <c r="G29" s="55">
        <f>G8+G21+G14+G27</f>
        <v>0.92997542997542992</v>
      </c>
      <c r="H29" s="12"/>
      <c r="I29" s="12"/>
      <c r="J29" s="13"/>
      <c r="K29" s="55">
        <f>(K8/12)+K21+K14+(K27/Tabeller!$H$5)</f>
        <v>0</v>
      </c>
      <c r="L29" s="55">
        <f>(L8/12)+L21+L14+(L27/Tabeller!$H$5)</f>
        <v>0.92997542997542992</v>
      </c>
      <c r="M29" s="55">
        <f>(M8/12)+M21+M14+(M27/Tabeller!$H$5)</f>
        <v>0</v>
      </c>
      <c r="N29" s="55">
        <f>(N8/12)+N21+N14+(N27/Tabeller!$H$5)</f>
        <v>0</v>
      </c>
      <c r="O29" s="55">
        <f>(O8/12)+O21+O14+(O27/Tabeller!$H$5)</f>
        <v>0</v>
      </c>
      <c r="P29" s="55">
        <f>(P8/12)+P21+P14+(P27/Tabeller!$H$5)</f>
        <v>0</v>
      </c>
      <c r="Q29" s="55">
        <f>(Q8/12)+Q21+Q14+(Q27/Tabeller!$H$5)</f>
        <v>0</v>
      </c>
      <c r="R29" s="55">
        <f>(R8/12)+R21+R14+(R27/Tabeller!$H$5)</f>
        <v>0</v>
      </c>
      <c r="S29" s="55">
        <f>(S8/12)+S21+S14+(S27/Tabeller!$H$5)</f>
        <v>0</v>
      </c>
      <c r="T29" s="55">
        <f>(T8/12)+T21+T14+(T27/Tabeller!$H$5)</f>
        <v>0</v>
      </c>
      <c r="U29" s="55">
        <f>(U8/12)+U21+U14+(U27/Tabeller!$H$5)</f>
        <v>0</v>
      </c>
      <c r="V29" s="55">
        <f>(V8/12)+V21+V14+(V27/Tabeller!$H$5)</f>
        <v>0</v>
      </c>
      <c r="W29" s="55">
        <f>(W8/12)+W21+W14+(W27/Tabeller!$H$5)</f>
        <v>0</v>
      </c>
      <c r="AR29" s="8">
        <f t="shared" ref="AR29:BD29" si="414">AR21+AR14+AR8+AR27</f>
        <v>0</v>
      </c>
      <c r="AS29" s="8">
        <f t="shared" si="414"/>
        <v>704309.41660618223</v>
      </c>
      <c r="AT29" s="8">
        <f t="shared" si="414"/>
        <v>0</v>
      </c>
      <c r="AU29" s="8">
        <f t="shared" si="414"/>
        <v>0</v>
      </c>
      <c r="AV29" s="8">
        <f t="shared" si="414"/>
        <v>0</v>
      </c>
      <c r="AW29" s="8">
        <f t="shared" si="414"/>
        <v>0</v>
      </c>
      <c r="AX29" s="8">
        <f t="shared" si="414"/>
        <v>0</v>
      </c>
      <c r="AY29" s="8">
        <f t="shared" si="414"/>
        <v>0</v>
      </c>
      <c r="AZ29" s="8">
        <f t="shared" si="414"/>
        <v>0</v>
      </c>
      <c r="BA29" s="8">
        <f t="shared" si="414"/>
        <v>0</v>
      </c>
      <c r="BB29" s="8">
        <f t="shared" si="414"/>
        <v>0</v>
      </c>
      <c r="BC29" s="8">
        <f t="shared" si="414"/>
        <v>0</v>
      </c>
      <c r="BD29" s="8">
        <f t="shared" si="414"/>
        <v>0</v>
      </c>
      <c r="BE29" s="30">
        <f>SUM(AR29:BD29)</f>
        <v>704309.41660618223</v>
      </c>
      <c r="BF29" s="8">
        <f t="shared" ref="BF29:BR29" si="415">BF21+BF14+BF8+BF27</f>
        <v>0</v>
      </c>
      <c r="BG29" s="8">
        <f t="shared" si="415"/>
        <v>202017.2506142506</v>
      </c>
      <c r="BH29" s="8">
        <f t="shared" si="415"/>
        <v>0</v>
      </c>
      <c r="BI29" s="8">
        <f t="shared" si="415"/>
        <v>0</v>
      </c>
      <c r="BJ29" s="8">
        <f t="shared" si="415"/>
        <v>0</v>
      </c>
      <c r="BK29" s="8">
        <f t="shared" si="415"/>
        <v>0</v>
      </c>
      <c r="BL29" s="8">
        <f t="shared" si="415"/>
        <v>0</v>
      </c>
      <c r="BM29" s="8">
        <f t="shared" si="415"/>
        <v>0</v>
      </c>
      <c r="BN29" s="8">
        <f t="shared" si="415"/>
        <v>0</v>
      </c>
      <c r="BO29" s="8">
        <f t="shared" si="415"/>
        <v>0</v>
      </c>
      <c r="BP29" s="8">
        <f t="shared" si="415"/>
        <v>0</v>
      </c>
      <c r="BQ29" s="8">
        <f t="shared" si="415"/>
        <v>0</v>
      </c>
      <c r="BR29" s="8">
        <f t="shared" si="415"/>
        <v>0</v>
      </c>
      <c r="BS29" s="32">
        <f>SUM(BF29:BR29)</f>
        <v>202017.2506142506</v>
      </c>
      <c r="BT29" s="34"/>
      <c r="BU29" s="8">
        <f t="shared" ref="BU29:CG29" si="416">BU21+BU14+BU8+BU27</f>
        <v>0</v>
      </c>
      <c r="BV29" s="8">
        <f t="shared" si="416"/>
        <v>-2464586.4166061822</v>
      </c>
      <c r="BW29" s="8">
        <f t="shared" si="416"/>
        <v>0</v>
      </c>
      <c r="BX29" s="8">
        <f t="shared" si="416"/>
        <v>0</v>
      </c>
      <c r="BY29" s="8">
        <f t="shared" si="416"/>
        <v>0</v>
      </c>
      <c r="BZ29" s="8">
        <f t="shared" si="416"/>
        <v>0</v>
      </c>
      <c r="CA29" s="8">
        <f t="shared" si="416"/>
        <v>0</v>
      </c>
      <c r="CB29" s="8">
        <f t="shared" si="416"/>
        <v>0</v>
      </c>
      <c r="CC29" s="8">
        <f t="shared" si="416"/>
        <v>0</v>
      </c>
      <c r="CD29" s="8">
        <f t="shared" si="416"/>
        <v>0</v>
      </c>
      <c r="CE29" s="8">
        <f t="shared" si="416"/>
        <v>0</v>
      </c>
      <c r="CF29" s="8">
        <f t="shared" si="416"/>
        <v>0</v>
      </c>
      <c r="CG29" s="8">
        <f t="shared" si="416"/>
        <v>0</v>
      </c>
      <c r="CH29" s="30">
        <f>SUM(BU29:CG29)</f>
        <v>-2464586.4166061822</v>
      </c>
      <c r="CI29" s="30"/>
      <c r="CJ29" s="8">
        <f t="shared" ref="CJ29:CV29" si="417">CJ21+CJ14+CJ8+CJ27</f>
        <v>0</v>
      </c>
      <c r="CK29" s="8">
        <f t="shared" si="417"/>
        <v>2666603.6672204328</v>
      </c>
      <c r="CL29" s="8">
        <f t="shared" si="417"/>
        <v>0</v>
      </c>
      <c r="CM29" s="8">
        <f t="shared" si="417"/>
        <v>0</v>
      </c>
      <c r="CN29" s="8">
        <f t="shared" si="417"/>
        <v>0</v>
      </c>
      <c r="CO29" s="8">
        <f t="shared" si="417"/>
        <v>0</v>
      </c>
      <c r="CP29" s="8">
        <f t="shared" si="417"/>
        <v>0</v>
      </c>
      <c r="CQ29" s="8">
        <f t="shared" si="417"/>
        <v>0</v>
      </c>
      <c r="CR29" s="8">
        <f t="shared" si="417"/>
        <v>0</v>
      </c>
      <c r="CS29" s="8">
        <f t="shared" si="417"/>
        <v>0</v>
      </c>
      <c r="CT29" s="8">
        <f t="shared" si="417"/>
        <v>0</v>
      </c>
      <c r="CU29" s="8">
        <f t="shared" si="417"/>
        <v>0</v>
      </c>
      <c r="CV29" s="8">
        <f t="shared" si="417"/>
        <v>0</v>
      </c>
      <c r="CW29" s="30"/>
      <c r="CY29" s="8">
        <f t="shared" ref="CY29:DL29" si="418">CY21+CY14+CY8+CY27</f>
        <v>0</v>
      </c>
      <c r="CZ29" s="8">
        <f t="shared" si="418"/>
        <v>-850045.75090522761</v>
      </c>
      <c r="DA29" s="8">
        <f t="shared" si="418"/>
        <v>0</v>
      </c>
      <c r="DB29" s="8">
        <f t="shared" si="418"/>
        <v>0</v>
      </c>
      <c r="DC29" s="8">
        <f t="shared" si="418"/>
        <v>0</v>
      </c>
      <c r="DD29" s="8">
        <f t="shared" si="418"/>
        <v>0</v>
      </c>
      <c r="DE29" s="8">
        <f t="shared" si="418"/>
        <v>0</v>
      </c>
      <c r="DF29" s="8">
        <f t="shared" si="418"/>
        <v>0</v>
      </c>
      <c r="DG29" s="8">
        <f t="shared" si="418"/>
        <v>0</v>
      </c>
      <c r="DH29" s="8">
        <f t="shared" si="418"/>
        <v>0</v>
      </c>
      <c r="DI29" s="8">
        <f t="shared" si="418"/>
        <v>0</v>
      </c>
      <c r="DJ29" s="8">
        <f t="shared" si="418"/>
        <v>0</v>
      </c>
      <c r="DK29" s="8">
        <f t="shared" si="418"/>
        <v>0</v>
      </c>
      <c r="DL29" s="8">
        <f t="shared" si="418"/>
        <v>-850045.75090522761</v>
      </c>
      <c r="DO29" s="46"/>
      <c r="DP29" s="8">
        <f t="shared" ref="DP29:EC29" si="419">DP21+DP14+DP8+DP27</f>
        <v>0</v>
      </c>
      <c r="DQ29" s="8">
        <f t="shared" si="419"/>
        <v>0</v>
      </c>
      <c r="DR29" s="8">
        <f t="shared" si="419"/>
        <v>0</v>
      </c>
      <c r="DS29" s="8">
        <f t="shared" si="419"/>
        <v>0</v>
      </c>
      <c r="DT29" s="8">
        <f t="shared" si="419"/>
        <v>0</v>
      </c>
      <c r="DU29" s="8">
        <f t="shared" si="419"/>
        <v>0</v>
      </c>
      <c r="DV29" s="8">
        <f t="shared" si="419"/>
        <v>0</v>
      </c>
      <c r="DW29" s="8">
        <f t="shared" si="419"/>
        <v>0</v>
      </c>
      <c r="DX29" s="8">
        <f t="shared" si="419"/>
        <v>0</v>
      </c>
      <c r="DY29" s="8">
        <f t="shared" si="419"/>
        <v>0</v>
      </c>
      <c r="DZ29" s="8">
        <f t="shared" si="419"/>
        <v>0</v>
      </c>
      <c r="EA29" s="8">
        <f t="shared" si="419"/>
        <v>0</v>
      </c>
      <c r="EB29" s="8">
        <f t="shared" si="419"/>
        <v>0</v>
      </c>
      <c r="EC29" s="8">
        <f t="shared" si="419"/>
        <v>0</v>
      </c>
      <c r="EE29" s="46">
        <f t="shared" si="65"/>
        <v>0</v>
      </c>
      <c r="EF29" s="8">
        <f t="shared" ref="EF29:ES29" si="420">EF21+EF14+EF8+EF27</f>
        <v>0</v>
      </c>
      <c r="EG29" s="8">
        <f t="shared" si="420"/>
        <v>0</v>
      </c>
      <c r="EH29" s="8">
        <f t="shared" si="420"/>
        <v>0</v>
      </c>
      <c r="EI29" s="8">
        <f t="shared" si="420"/>
        <v>0</v>
      </c>
      <c r="EJ29" s="8">
        <f t="shared" si="420"/>
        <v>0</v>
      </c>
      <c r="EK29" s="8">
        <f t="shared" si="420"/>
        <v>0</v>
      </c>
      <c r="EL29" s="8">
        <f t="shared" si="420"/>
        <v>0</v>
      </c>
      <c r="EM29" s="8">
        <f t="shared" si="420"/>
        <v>0</v>
      </c>
      <c r="EN29" s="8">
        <f t="shared" si="420"/>
        <v>0</v>
      </c>
      <c r="EO29" s="8">
        <f t="shared" si="420"/>
        <v>0</v>
      </c>
      <c r="EP29" s="8">
        <f t="shared" si="420"/>
        <v>0</v>
      </c>
      <c r="EQ29" s="8">
        <f t="shared" si="420"/>
        <v>0</v>
      </c>
      <c r="ER29" s="8">
        <f t="shared" si="420"/>
        <v>0</v>
      </c>
      <c r="ES29" s="8">
        <f t="shared" si="420"/>
        <v>0</v>
      </c>
      <c r="EU29" s="46">
        <f t="shared" si="67"/>
        <v>0</v>
      </c>
      <c r="EV29" s="8">
        <f t="shared" ref="EV29:FI29" si="421">EV21+EV14+EV8+EV27</f>
        <v>0</v>
      </c>
      <c r="EW29" s="8">
        <f t="shared" si="421"/>
        <v>0</v>
      </c>
      <c r="EX29" s="8">
        <f t="shared" si="421"/>
        <v>0</v>
      </c>
      <c r="EY29" s="8">
        <f t="shared" si="421"/>
        <v>0</v>
      </c>
      <c r="EZ29" s="8">
        <f t="shared" si="421"/>
        <v>0</v>
      </c>
      <c r="FA29" s="8">
        <f t="shared" si="421"/>
        <v>0</v>
      </c>
      <c r="FB29" s="8">
        <f t="shared" si="421"/>
        <v>0</v>
      </c>
      <c r="FC29" s="8">
        <f t="shared" si="421"/>
        <v>0</v>
      </c>
      <c r="FD29" s="8">
        <f t="shared" si="421"/>
        <v>0</v>
      </c>
      <c r="FE29" s="8">
        <f t="shared" si="421"/>
        <v>0</v>
      </c>
      <c r="FF29" s="8">
        <f t="shared" si="421"/>
        <v>0</v>
      </c>
      <c r="FG29" s="8">
        <f t="shared" si="421"/>
        <v>0</v>
      </c>
      <c r="FH29" s="8">
        <f t="shared" si="421"/>
        <v>0</v>
      </c>
      <c r="FI29" s="8">
        <f t="shared" si="421"/>
        <v>0</v>
      </c>
      <c r="FK29" s="46">
        <f t="shared" si="69"/>
        <v>0</v>
      </c>
      <c r="FL29" s="8">
        <f t="shared" ref="FL29:FY29" si="422">FL21+FL14+FL8+FL27</f>
        <v>0</v>
      </c>
      <c r="FM29" s="8">
        <f t="shared" si="422"/>
        <v>-850045.75090522761</v>
      </c>
      <c r="FN29" s="8">
        <f t="shared" si="422"/>
        <v>0</v>
      </c>
      <c r="FO29" s="8">
        <f t="shared" si="422"/>
        <v>0</v>
      </c>
      <c r="FP29" s="8">
        <f t="shared" si="422"/>
        <v>0</v>
      </c>
      <c r="FQ29" s="8">
        <f t="shared" si="422"/>
        <v>0</v>
      </c>
      <c r="FR29" s="8">
        <f t="shared" si="422"/>
        <v>0</v>
      </c>
      <c r="FS29" s="8">
        <f t="shared" si="422"/>
        <v>0</v>
      </c>
      <c r="FT29" s="8">
        <f t="shared" si="422"/>
        <v>0</v>
      </c>
      <c r="FU29" s="8">
        <f t="shared" si="422"/>
        <v>0</v>
      </c>
      <c r="FV29" s="8">
        <f t="shared" si="422"/>
        <v>0</v>
      </c>
      <c r="FW29" s="8">
        <f t="shared" si="422"/>
        <v>0</v>
      </c>
      <c r="FX29" s="8">
        <f t="shared" si="422"/>
        <v>0</v>
      </c>
      <c r="FY29" s="8">
        <f t="shared" si="422"/>
        <v>-850045.75090522761</v>
      </c>
      <c r="GB29" s="46">
        <f t="shared" si="52"/>
        <v>0</v>
      </c>
      <c r="GC29" s="8">
        <f t="shared" ref="GC29:GP29" si="423">GC21+GC14+GC8+GC27</f>
        <v>0</v>
      </c>
      <c r="GD29" s="8">
        <f t="shared" si="423"/>
        <v>0</v>
      </c>
      <c r="GE29" s="8">
        <f t="shared" si="423"/>
        <v>0</v>
      </c>
      <c r="GF29" s="8">
        <f t="shared" si="423"/>
        <v>0</v>
      </c>
      <c r="GG29" s="8">
        <f t="shared" si="423"/>
        <v>0</v>
      </c>
      <c r="GH29" s="8">
        <f t="shared" si="423"/>
        <v>0</v>
      </c>
      <c r="GI29" s="8">
        <f t="shared" si="423"/>
        <v>0</v>
      </c>
      <c r="GJ29" s="8">
        <f t="shared" si="423"/>
        <v>0</v>
      </c>
      <c r="GK29" s="8">
        <f t="shared" si="423"/>
        <v>0</v>
      </c>
      <c r="GL29" s="8">
        <f t="shared" si="423"/>
        <v>0</v>
      </c>
      <c r="GM29" s="8">
        <f t="shared" si="423"/>
        <v>0</v>
      </c>
      <c r="GN29" s="8">
        <f t="shared" si="423"/>
        <v>0</v>
      </c>
      <c r="GO29" s="8">
        <f t="shared" si="423"/>
        <v>0</v>
      </c>
      <c r="GP29" s="8">
        <f t="shared" si="423"/>
        <v>0</v>
      </c>
      <c r="GS29" s="504">
        <f t="shared" ref="GS29:HE29" si="424">GS21+GS14+GS8+GS27</f>
        <v>0</v>
      </c>
      <c r="GT29" s="504">
        <f t="shared" si="424"/>
        <v>202017.2506142506</v>
      </c>
      <c r="GU29" s="504">
        <f t="shared" si="424"/>
        <v>0</v>
      </c>
      <c r="GV29" s="504">
        <f t="shared" si="424"/>
        <v>0</v>
      </c>
      <c r="GW29" s="504">
        <f t="shared" si="424"/>
        <v>0</v>
      </c>
      <c r="GX29" s="504">
        <f t="shared" si="424"/>
        <v>0</v>
      </c>
      <c r="GY29" s="504">
        <f t="shared" si="424"/>
        <v>0</v>
      </c>
      <c r="GZ29" s="504">
        <f t="shared" si="424"/>
        <v>0</v>
      </c>
      <c r="HA29" s="504">
        <f t="shared" si="424"/>
        <v>0</v>
      </c>
      <c r="HB29" s="504">
        <f t="shared" si="424"/>
        <v>0</v>
      </c>
      <c r="HC29" s="504">
        <f t="shared" si="424"/>
        <v>0</v>
      </c>
      <c r="HD29" s="504">
        <f t="shared" si="424"/>
        <v>0</v>
      </c>
      <c r="HE29" s="504">
        <f t="shared" si="424"/>
        <v>0</v>
      </c>
    </row>
    <row r="30" spans="2:213" ht="21" x14ac:dyDescent="0.35">
      <c r="B30" s="28"/>
      <c r="H30" s="24"/>
      <c r="I30" s="24"/>
      <c r="J30" s="28"/>
      <c r="K30" s="29" t="s">
        <v>100</v>
      </c>
      <c r="CX30" s="22"/>
      <c r="EE30" s="46">
        <f t="shared" si="65"/>
        <v>0</v>
      </c>
      <c r="EU30" s="46">
        <f t="shared" si="67"/>
        <v>0</v>
      </c>
      <c r="FK30" s="46">
        <f t="shared" si="69"/>
        <v>0</v>
      </c>
      <c r="GB30" s="46">
        <f t="shared" si="52"/>
        <v>0</v>
      </c>
    </row>
    <row r="31" spans="2:213" ht="15" x14ac:dyDescent="0.25">
      <c r="B31" s="242" t="s">
        <v>101</v>
      </c>
      <c r="C31" s="244" t="s">
        <v>67</v>
      </c>
      <c r="D31" s="244" t="s">
        <v>102</v>
      </c>
      <c r="E31" s="244"/>
      <c r="F31" s="244" t="s">
        <v>70</v>
      </c>
      <c r="G31" s="244" t="s">
        <v>103</v>
      </c>
      <c r="H31" s="242" t="s">
        <v>72</v>
      </c>
      <c r="I31" s="242"/>
      <c r="J31" s="242" t="s">
        <v>104</v>
      </c>
      <c r="K31" s="243">
        <f t="shared" ref="K31:W31" si="425">K23</f>
        <v>1</v>
      </c>
      <c r="L31" s="243">
        <f t="shared" si="425"/>
        <v>2</v>
      </c>
      <c r="M31" s="243">
        <f t="shared" si="425"/>
        <v>3</v>
      </c>
      <c r="N31" s="243">
        <f t="shared" si="425"/>
        <v>4</v>
      </c>
      <c r="O31" s="243">
        <f t="shared" si="425"/>
        <v>5</v>
      </c>
      <c r="P31" s="243">
        <f t="shared" si="425"/>
        <v>6</v>
      </c>
      <c r="Q31" s="243">
        <f t="shared" si="425"/>
        <v>7</v>
      </c>
      <c r="R31" s="243">
        <f t="shared" si="425"/>
        <v>8</v>
      </c>
      <c r="S31" s="243">
        <f t="shared" si="425"/>
        <v>9</v>
      </c>
      <c r="T31" s="243">
        <f t="shared" si="425"/>
        <v>10</v>
      </c>
      <c r="U31" s="243">
        <f t="shared" si="425"/>
        <v>11</v>
      </c>
      <c r="V31" s="243">
        <f t="shared" si="425"/>
        <v>12</v>
      </c>
      <c r="W31" s="243">
        <f t="shared" si="425"/>
        <v>13</v>
      </c>
      <c r="AJ31" s="22" t="s">
        <v>105</v>
      </c>
      <c r="AR31" s="8">
        <f t="shared" ref="AR31:BD31" si="426">K31</f>
        <v>1</v>
      </c>
      <c r="AS31" s="8">
        <f t="shared" si="426"/>
        <v>2</v>
      </c>
      <c r="AT31" s="8">
        <f t="shared" si="426"/>
        <v>3</v>
      </c>
      <c r="AU31" s="8">
        <f t="shared" si="426"/>
        <v>4</v>
      </c>
      <c r="AV31" s="8">
        <f t="shared" si="426"/>
        <v>5</v>
      </c>
      <c r="AW31" s="8">
        <f t="shared" si="426"/>
        <v>6</v>
      </c>
      <c r="AX31" s="8">
        <f t="shared" si="426"/>
        <v>7</v>
      </c>
      <c r="AY31" s="8">
        <f t="shared" si="426"/>
        <v>8</v>
      </c>
      <c r="AZ31" s="8">
        <f t="shared" si="426"/>
        <v>9</v>
      </c>
      <c r="BA31" s="8">
        <f t="shared" si="426"/>
        <v>10</v>
      </c>
      <c r="BB31" s="8">
        <f t="shared" si="426"/>
        <v>11</v>
      </c>
      <c r="BC31" s="8">
        <f t="shared" si="426"/>
        <v>12</v>
      </c>
      <c r="BD31" s="8">
        <f t="shared" si="426"/>
        <v>13</v>
      </c>
      <c r="CY31" s="8">
        <f t="shared" ref="CY31:DK31" si="427">CY23</f>
        <v>1</v>
      </c>
      <c r="CZ31" s="8">
        <f t="shared" si="427"/>
        <v>2</v>
      </c>
      <c r="DA31" s="8">
        <f t="shared" si="427"/>
        <v>3</v>
      </c>
      <c r="DB31" s="8">
        <f t="shared" si="427"/>
        <v>4</v>
      </c>
      <c r="DC31" s="8">
        <f t="shared" si="427"/>
        <v>5</v>
      </c>
      <c r="DD31" s="8">
        <f t="shared" si="427"/>
        <v>6</v>
      </c>
      <c r="DE31" s="8">
        <f t="shared" si="427"/>
        <v>7</v>
      </c>
      <c r="DF31" s="8">
        <f t="shared" si="427"/>
        <v>8</v>
      </c>
      <c r="DG31" s="8">
        <f t="shared" si="427"/>
        <v>9</v>
      </c>
      <c r="DH31" s="8">
        <f t="shared" si="427"/>
        <v>10</v>
      </c>
      <c r="DI31" s="8">
        <f t="shared" si="427"/>
        <v>11</v>
      </c>
      <c r="DJ31" s="8">
        <f t="shared" si="427"/>
        <v>12</v>
      </c>
      <c r="DK31" s="8">
        <f t="shared" si="427"/>
        <v>13</v>
      </c>
      <c r="DL31" s="8" t="s">
        <v>70</v>
      </c>
      <c r="DO31" s="46"/>
      <c r="DP31" s="8">
        <f t="shared" ref="DP31:EB31" si="428">DP23</f>
        <v>1</v>
      </c>
      <c r="DQ31" s="8">
        <f t="shared" si="428"/>
        <v>2</v>
      </c>
      <c r="DR31" s="8">
        <f t="shared" si="428"/>
        <v>3</v>
      </c>
      <c r="DS31" s="8">
        <f t="shared" si="428"/>
        <v>4</v>
      </c>
      <c r="DT31" s="8">
        <f t="shared" si="428"/>
        <v>5</v>
      </c>
      <c r="DU31" s="8">
        <f t="shared" si="428"/>
        <v>6</v>
      </c>
      <c r="DV31" s="8">
        <f t="shared" si="428"/>
        <v>7</v>
      </c>
      <c r="DW31" s="8">
        <f t="shared" si="428"/>
        <v>8</v>
      </c>
      <c r="DX31" s="8">
        <f t="shared" si="428"/>
        <v>9</v>
      </c>
      <c r="DY31" s="8">
        <f t="shared" si="428"/>
        <v>10</v>
      </c>
      <c r="DZ31" s="8">
        <f t="shared" si="428"/>
        <v>11</v>
      </c>
      <c r="EA31" s="8">
        <f t="shared" si="428"/>
        <v>12</v>
      </c>
      <c r="EB31" s="8">
        <f t="shared" si="428"/>
        <v>13</v>
      </c>
      <c r="EC31" s="8" t="s">
        <v>70</v>
      </c>
      <c r="EE31" s="46">
        <f t="shared" si="65"/>
        <v>0</v>
      </c>
      <c r="EF31" s="8">
        <f t="shared" ref="EF31:ES31" si="429">EF23</f>
        <v>1</v>
      </c>
      <c r="EG31" s="8">
        <f t="shared" si="429"/>
        <v>2</v>
      </c>
      <c r="EH31" s="8">
        <f t="shared" si="429"/>
        <v>3</v>
      </c>
      <c r="EI31" s="8">
        <f t="shared" si="429"/>
        <v>4</v>
      </c>
      <c r="EJ31" s="8">
        <f t="shared" si="429"/>
        <v>5</v>
      </c>
      <c r="EK31" s="8">
        <f t="shared" si="429"/>
        <v>6</v>
      </c>
      <c r="EL31" s="8">
        <f t="shared" si="429"/>
        <v>7</v>
      </c>
      <c r="EM31" s="8">
        <f t="shared" si="429"/>
        <v>8</v>
      </c>
      <c r="EN31" s="8">
        <f t="shared" si="429"/>
        <v>9</v>
      </c>
      <c r="EO31" s="8">
        <f t="shared" si="429"/>
        <v>10</v>
      </c>
      <c r="EP31" s="8">
        <f t="shared" si="429"/>
        <v>11</v>
      </c>
      <c r="EQ31" s="8">
        <f t="shared" si="429"/>
        <v>12</v>
      </c>
      <c r="ER31" s="8">
        <f t="shared" si="429"/>
        <v>13</v>
      </c>
      <c r="ES31" s="8" t="str">
        <f t="shared" si="429"/>
        <v>Totalt</v>
      </c>
      <c r="EU31" s="46">
        <f t="shared" si="67"/>
        <v>0</v>
      </c>
      <c r="EV31" s="8">
        <f t="shared" ref="EV31:FI31" si="430">EV23</f>
        <v>1</v>
      </c>
      <c r="EW31" s="8">
        <f t="shared" si="430"/>
        <v>2</v>
      </c>
      <c r="EX31" s="8">
        <f t="shared" si="430"/>
        <v>3</v>
      </c>
      <c r="EY31" s="8">
        <f t="shared" si="430"/>
        <v>4</v>
      </c>
      <c r="EZ31" s="8">
        <f t="shared" si="430"/>
        <v>5</v>
      </c>
      <c r="FA31" s="8">
        <f t="shared" si="430"/>
        <v>6</v>
      </c>
      <c r="FB31" s="8">
        <f t="shared" si="430"/>
        <v>7</v>
      </c>
      <c r="FC31" s="8">
        <f t="shared" si="430"/>
        <v>8</v>
      </c>
      <c r="FD31" s="8">
        <f t="shared" si="430"/>
        <v>9</v>
      </c>
      <c r="FE31" s="8">
        <f t="shared" si="430"/>
        <v>10</v>
      </c>
      <c r="FF31" s="8">
        <f t="shared" si="430"/>
        <v>11</v>
      </c>
      <c r="FG31" s="8">
        <f t="shared" si="430"/>
        <v>12</v>
      </c>
      <c r="FH31" s="8">
        <f t="shared" si="430"/>
        <v>13</v>
      </c>
      <c r="FI31" s="8" t="str">
        <f t="shared" si="430"/>
        <v>Totalt</v>
      </c>
      <c r="FK31" s="46">
        <f t="shared" si="69"/>
        <v>0</v>
      </c>
      <c r="FL31" s="8">
        <f t="shared" ref="FL31:FY31" si="431">FL23</f>
        <v>1</v>
      </c>
      <c r="FM31" s="8">
        <f t="shared" si="431"/>
        <v>2</v>
      </c>
      <c r="FN31" s="8">
        <f t="shared" si="431"/>
        <v>3</v>
      </c>
      <c r="FO31" s="8">
        <f t="shared" si="431"/>
        <v>4</v>
      </c>
      <c r="FP31" s="8">
        <f t="shared" si="431"/>
        <v>5</v>
      </c>
      <c r="FQ31" s="8">
        <f t="shared" si="431"/>
        <v>6</v>
      </c>
      <c r="FR31" s="8">
        <f t="shared" si="431"/>
        <v>7</v>
      </c>
      <c r="FS31" s="8">
        <f t="shared" si="431"/>
        <v>8</v>
      </c>
      <c r="FT31" s="8">
        <f t="shared" si="431"/>
        <v>9</v>
      </c>
      <c r="FU31" s="8">
        <f t="shared" si="431"/>
        <v>10</v>
      </c>
      <c r="FV31" s="8">
        <f t="shared" si="431"/>
        <v>11</v>
      </c>
      <c r="FW31" s="8">
        <f t="shared" si="431"/>
        <v>12</v>
      </c>
      <c r="FX31" s="8">
        <f t="shared" si="431"/>
        <v>13</v>
      </c>
      <c r="FY31" s="8" t="str">
        <f t="shared" si="431"/>
        <v>Totalt</v>
      </c>
      <c r="GB31" s="46">
        <f t="shared" si="52"/>
        <v>0</v>
      </c>
      <c r="GC31" s="8">
        <f t="shared" ref="GC31:GP31" si="432">GC23</f>
        <v>1</v>
      </c>
      <c r="GD31" s="8">
        <f t="shared" si="432"/>
        <v>2</v>
      </c>
      <c r="GE31" s="8">
        <f t="shared" si="432"/>
        <v>3</v>
      </c>
      <c r="GF31" s="8">
        <f t="shared" si="432"/>
        <v>4</v>
      </c>
      <c r="GG31" s="8">
        <f t="shared" si="432"/>
        <v>5</v>
      </c>
      <c r="GH31" s="8">
        <f t="shared" si="432"/>
        <v>6</v>
      </c>
      <c r="GI31" s="8">
        <f t="shared" si="432"/>
        <v>7</v>
      </c>
      <c r="GJ31" s="8">
        <f t="shared" si="432"/>
        <v>8</v>
      </c>
      <c r="GK31" s="8">
        <f t="shared" si="432"/>
        <v>9</v>
      </c>
      <c r="GL31" s="8">
        <f t="shared" si="432"/>
        <v>10</v>
      </c>
      <c r="GM31" s="8">
        <f t="shared" si="432"/>
        <v>11</v>
      </c>
      <c r="GN31" s="8">
        <f t="shared" si="432"/>
        <v>12</v>
      </c>
      <c r="GO31" s="8">
        <f t="shared" si="432"/>
        <v>13</v>
      </c>
      <c r="GP31" s="8" t="str">
        <f t="shared" si="432"/>
        <v>Totalt</v>
      </c>
    </row>
    <row r="32" spans="2:213" ht="15" x14ac:dyDescent="0.25">
      <c r="B32" s="203"/>
      <c r="C32" s="388">
        <f t="shared" ref="C32:C34" si="433">DL32</f>
        <v>0</v>
      </c>
      <c r="D32" s="388">
        <f>IF(B32="",0,VLOOKUP(B32,Tabeller!$G$63:$I$67,3,FALSE))</f>
        <v>0</v>
      </c>
      <c r="E32" s="388"/>
      <c r="F32" s="388">
        <f>IF(C32=0,0,G32*D32)</f>
        <v>0</v>
      </c>
      <c r="G32" s="57">
        <f>SUM(K32:W32)</f>
        <v>0</v>
      </c>
      <c r="H32" s="585"/>
      <c r="I32" s="9"/>
      <c r="J32" s="585"/>
      <c r="K32" s="590"/>
      <c r="L32" s="590"/>
      <c r="M32" s="590"/>
      <c r="N32" s="590"/>
      <c r="O32" s="590"/>
      <c r="P32" s="590"/>
      <c r="Q32" s="590"/>
      <c r="R32" s="590"/>
      <c r="S32" s="590"/>
      <c r="T32" s="590"/>
      <c r="U32" s="590"/>
      <c r="V32" s="590"/>
      <c r="W32" s="590"/>
      <c r="AJ32" s="22" t="s">
        <v>106</v>
      </c>
      <c r="AR32" s="6">
        <f t="shared" ref="AR32:BD34" si="434">K32*$D32</f>
        <v>0</v>
      </c>
      <c r="AS32" s="6">
        <f t="shared" si="434"/>
        <v>0</v>
      </c>
      <c r="AT32" s="6">
        <f t="shared" si="434"/>
        <v>0</v>
      </c>
      <c r="AU32" s="6">
        <f t="shared" si="434"/>
        <v>0</v>
      </c>
      <c r="AV32" s="6">
        <f t="shared" si="434"/>
        <v>0</v>
      </c>
      <c r="AW32" s="6">
        <f t="shared" si="434"/>
        <v>0</v>
      </c>
      <c r="AX32" s="6">
        <f t="shared" si="434"/>
        <v>0</v>
      </c>
      <c r="AY32" s="6">
        <f t="shared" si="434"/>
        <v>0</v>
      </c>
      <c r="AZ32" s="6">
        <f t="shared" si="434"/>
        <v>0</v>
      </c>
      <c r="BA32" s="6">
        <f t="shared" si="434"/>
        <v>0</v>
      </c>
      <c r="BB32" s="6">
        <f t="shared" si="434"/>
        <v>0</v>
      </c>
      <c r="BC32" s="6">
        <f t="shared" si="434"/>
        <v>0</v>
      </c>
      <c r="BD32" s="6">
        <f t="shared" si="434"/>
        <v>0</v>
      </c>
      <c r="CX32" s="46">
        <f>B32</f>
        <v>0</v>
      </c>
      <c r="CY32" s="6">
        <f t="shared" ref="CY32:DH34" si="435">-AR32</f>
        <v>0</v>
      </c>
      <c r="CZ32" s="6">
        <f t="shared" si="435"/>
        <v>0</v>
      </c>
      <c r="DA32" s="6">
        <f t="shared" si="435"/>
        <v>0</v>
      </c>
      <c r="DB32" s="6">
        <f t="shared" si="435"/>
        <v>0</v>
      </c>
      <c r="DC32" s="6">
        <f t="shared" si="435"/>
        <v>0</v>
      </c>
      <c r="DD32" s="6">
        <f t="shared" si="435"/>
        <v>0</v>
      </c>
      <c r="DE32" s="6">
        <f t="shared" si="435"/>
        <v>0</v>
      </c>
      <c r="DF32" s="6">
        <f t="shared" si="435"/>
        <v>0</v>
      </c>
      <c r="DG32" s="6">
        <f t="shared" si="435"/>
        <v>0</v>
      </c>
      <c r="DH32" s="6">
        <f t="shared" si="435"/>
        <v>0</v>
      </c>
      <c r="DI32" s="6">
        <f t="shared" ref="DI32:DK34" si="436">-BB32</f>
        <v>0</v>
      </c>
      <c r="DJ32" s="6">
        <f t="shared" si="436"/>
        <v>0</v>
      </c>
      <c r="DK32" s="6">
        <f t="shared" si="436"/>
        <v>0</v>
      </c>
      <c r="DL32" s="8">
        <f t="shared" ref="DL32:DL34" si="437">SUM(CY32:DK32)</f>
        <v>0</v>
      </c>
      <c r="DO32" s="46">
        <f t="shared" ref="DO32:DO34" si="438">CX32</f>
        <v>0</v>
      </c>
      <c r="DP32" s="6">
        <f t="shared" ref="DP32:DY34" si="439">IF($H32="NFR",CY32,0)</f>
        <v>0</v>
      </c>
      <c r="DQ32" s="6">
        <f t="shared" si="439"/>
        <v>0</v>
      </c>
      <c r="DR32" s="6">
        <f t="shared" si="439"/>
        <v>0</v>
      </c>
      <c r="DS32" s="6">
        <f t="shared" si="439"/>
        <v>0</v>
      </c>
      <c r="DT32" s="6">
        <f t="shared" si="439"/>
        <v>0</v>
      </c>
      <c r="DU32" s="6">
        <f t="shared" si="439"/>
        <v>0</v>
      </c>
      <c r="DV32" s="6">
        <f t="shared" si="439"/>
        <v>0</v>
      </c>
      <c r="DW32" s="6">
        <f t="shared" si="439"/>
        <v>0</v>
      </c>
      <c r="DX32" s="6">
        <f t="shared" si="439"/>
        <v>0</v>
      </c>
      <c r="DY32" s="6">
        <f t="shared" si="439"/>
        <v>0</v>
      </c>
      <c r="DZ32" s="6">
        <f t="shared" ref="DZ32:DZ34" si="440">IF($H32="NFR",DI32,0)</f>
        <v>0</v>
      </c>
      <c r="EA32" s="6">
        <f t="shared" ref="EA32:EA34" si="441">IF($H32="NFR",DJ32,0)</f>
        <v>0</v>
      </c>
      <c r="EB32" s="6">
        <f t="shared" ref="EB32:EB34" si="442">IF($H32="NFR",DK32,0)</f>
        <v>0</v>
      </c>
      <c r="EC32" s="8">
        <f t="shared" ref="EC32:EC34" si="443">SUM(DP32:EB32)</f>
        <v>0</v>
      </c>
      <c r="EE32" s="46">
        <f t="shared" si="65"/>
        <v>0</v>
      </c>
      <c r="EF32" s="6">
        <f t="shared" ref="EF32:ER34" si="444">IF($H32=$EE$1,CY32,0)</f>
        <v>0</v>
      </c>
      <c r="EG32" s="6">
        <f t="shared" si="444"/>
        <v>0</v>
      </c>
      <c r="EH32" s="6">
        <f t="shared" si="444"/>
        <v>0</v>
      </c>
      <c r="EI32" s="6">
        <f t="shared" si="444"/>
        <v>0</v>
      </c>
      <c r="EJ32" s="6">
        <f t="shared" si="444"/>
        <v>0</v>
      </c>
      <c r="EK32" s="6">
        <f t="shared" si="444"/>
        <v>0</v>
      </c>
      <c r="EL32" s="6">
        <f t="shared" si="444"/>
        <v>0</v>
      </c>
      <c r="EM32" s="6">
        <f t="shared" si="444"/>
        <v>0</v>
      </c>
      <c r="EN32" s="6">
        <f t="shared" si="444"/>
        <v>0</v>
      </c>
      <c r="EO32" s="6">
        <f t="shared" si="444"/>
        <v>0</v>
      </c>
      <c r="EP32" s="6">
        <f t="shared" si="444"/>
        <v>0</v>
      </c>
      <c r="EQ32" s="6">
        <f t="shared" si="444"/>
        <v>0</v>
      </c>
      <c r="ER32" s="6">
        <f t="shared" si="444"/>
        <v>0</v>
      </c>
      <c r="ES32" s="8">
        <f t="shared" ref="ES32:ES34" si="445">SUM(EF32:ER32)</f>
        <v>0</v>
      </c>
      <c r="EU32" s="46">
        <f t="shared" si="67"/>
        <v>0</v>
      </c>
      <c r="EV32" s="6">
        <f t="shared" ref="EV32:FH34" si="446">IF($H32=$EU$1,CY32,0)</f>
        <v>0</v>
      </c>
      <c r="EW32" s="6">
        <f t="shared" si="446"/>
        <v>0</v>
      </c>
      <c r="EX32" s="6">
        <f t="shared" si="446"/>
        <v>0</v>
      </c>
      <c r="EY32" s="6">
        <f t="shared" si="446"/>
        <v>0</v>
      </c>
      <c r="EZ32" s="6">
        <f t="shared" si="446"/>
        <v>0</v>
      </c>
      <c r="FA32" s="6">
        <f t="shared" si="446"/>
        <v>0</v>
      </c>
      <c r="FB32" s="6">
        <f t="shared" si="446"/>
        <v>0</v>
      </c>
      <c r="FC32" s="6">
        <f t="shared" si="446"/>
        <v>0</v>
      </c>
      <c r="FD32" s="6">
        <f t="shared" si="446"/>
        <v>0</v>
      </c>
      <c r="FE32" s="6">
        <f t="shared" si="446"/>
        <v>0</v>
      </c>
      <c r="FF32" s="6">
        <f t="shared" si="446"/>
        <v>0</v>
      </c>
      <c r="FG32" s="6">
        <f t="shared" si="446"/>
        <v>0</v>
      </c>
      <c r="FH32" s="6">
        <f t="shared" si="446"/>
        <v>0</v>
      </c>
      <c r="FI32" s="8">
        <f t="shared" ref="FI32:FI35" si="447">SUM(EV32:FH32)</f>
        <v>0</v>
      </c>
      <c r="FK32" s="46">
        <f t="shared" si="69"/>
        <v>0</v>
      </c>
      <c r="FL32" s="6">
        <f t="shared" ref="FL32:FX34" si="448">IF($H32=$FK$1,CY32,0)</f>
        <v>0</v>
      </c>
      <c r="FM32" s="6">
        <f t="shared" si="448"/>
        <v>0</v>
      </c>
      <c r="FN32" s="6">
        <f t="shared" si="448"/>
        <v>0</v>
      </c>
      <c r="FO32" s="6">
        <f t="shared" si="448"/>
        <v>0</v>
      </c>
      <c r="FP32" s="6">
        <f t="shared" si="448"/>
        <v>0</v>
      </c>
      <c r="FQ32" s="6">
        <f t="shared" si="448"/>
        <v>0</v>
      </c>
      <c r="FR32" s="6">
        <f t="shared" si="448"/>
        <v>0</v>
      </c>
      <c r="FS32" s="6">
        <f t="shared" si="448"/>
        <v>0</v>
      </c>
      <c r="FT32" s="6">
        <f t="shared" si="448"/>
        <v>0</v>
      </c>
      <c r="FU32" s="6">
        <f t="shared" si="448"/>
        <v>0</v>
      </c>
      <c r="FV32" s="6">
        <f t="shared" si="448"/>
        <v>0</v>
      </c>
      <c r="FW32" s="6">
        <f t="shared" si="448"/>
        <v>0</v>
      </c>
      <c r="FX32" s="6">
        <f t="shared" si="448"/>
        <v>0</v>
      </c>
      <c r="FY32" s="8">
        <f t="shared" ref="FY32:FY35" si="449">SUM(FL32:FX32)</f>
        <v>0</v>
      </c>
      <c r="GB32" s="46">
        <f t="shared" si="52"/>
        <v>0</v>
      </c>
      <c r="GC32" s="6"/>
      <c r="GD32" s="6"/>
      <c r="GE32" s="6"/>
      <c r="GF32" s="6"/>
      <c r="GG32" s="6"/>
      <c r="GH32" s="6"/>
      <c r="GI32" s="6"/>
      <c r="GJ32" s="6"/>
      <c r="GK32" s="6"/>
      <c r="GL32" s="6"/>
      <c r="GM32" s="6"/>
      <c r="GN32" s="6"/>
      <c r="GO32" s="6"/>
      <c r="GP32" s="8">
        <f t="shared" ref="GP32:GP34" si="450">SUM(GC32:GO32)</f>
        <v>0</v>
      </c>
    </row>
    <row r="33" spans="2:198" ht="15" x14ac:dyDescent="0.25">
      <c r="B33" s="203"/>
      <c r="C33" s="388">
        <f t="shared" si="433"/>
        <v>0</v>
      </c>
      <c r="D33" s="388">
        <f>IF(B33="",0,VLOOKUP(B33,Tabeller!$G$63:$I$67,3,FALSE))</f>
        <v>0</v>
      </c>
      <c r="E33" s="388"/>
      <c r="F33" s="388">
        <f t="shared" ref="F33:F34" si="451">IF(C33=0,0,G33*D33)</f>
        <v>0</v>
      </c>
      <c r="G33" s="57">
        <f t="shared" ref="G33:G34" si="452">SUM(K33:W33)</f>
        <v>0</v>
      </c>
      <c r="H33" s="585"/>
      <c r="I33" s="9"/>
      <c r="J33" s="585"/>
      <c r="K33" s="590"/>
      <c r="L33" s="590"/>
      <c r="M33" s="590"/>
      <c r="N33" s="590"/>
      <c r="O33" s="590"/>
      <c r="P33" s="590"/>
      <c r="Q33" s="590"/>
      <c r="R33" s="590"/>
      <c r="S33" s="590"/>
      <c r="T33" s="590"/>
      <c r="U33" s="590"/>
      <c r="V33" s="590"/>
      <c r="W33" s="590"/>
      <c r="AR33" s="6">
        <f t="shared" si="434"/>
        <v>0</v>
      </c>
      <c r="AS33" s="6">
        <f t="shared" si="434"/>
        <v>0</v>
      </c>
      <c r="AT33" s="6">
        <f t="shared" si="434"/>
        <v>0</v>
      </c>
      <c r="AU33" s="6">
        <f t="shared" si="434"/>
        <v>0</v>
      </c>
      <c r="AV33" s="6">
        <f t="shared" si="434"/>
        <v>0</v>
      </c>
      <c r="AW33" s="6">
        <f t="shared" si="434"/>
        <v>0</v>
      </c>
      <c r="AX33" s="6">
        <f t="shared" si="434"/>
        <v>0</v>
      </c>
      <c r="AY33" s="6">
        <f t="shared" si="434"/>
        <v>0</v>
      </c>
      <c r="AZ33" s="6">
        <f t="shared" si="434"/>
        <v>0</v>
      </c>
      <c r="BA33" s="6">
        <f t="shared" si="434"/>
        <v>0</v>
      </c>
      <c r="BB33" s="6">
        <f t="shared" si="434"/>
        <v>0</v>
      </c>
      <c r="BC33" s="6">
        <f t="shared" si="434"/>
        <v>0</v>
      </c>
      <c r="BD33" s="6">
        <f t="shared" si="434"/>
        <v>0</v>
      </c>
      <c r="CX33" s="46">
        <f>B33</f>
        <v>0</v>
      </c>
      <c r="CY33" s="6">
        <f t="shared" si="435"/>
        <v>0</v>
      </c>
      <c r="CZ33" s="6">
        <f t="shared" si="435"/>
        <v>0</v>
      </c>
      <c r="DA33" s="6">
        <f t="shared" si="435"/>
        <v>0</v>
      </c>
      <c r="DB33" s="6">
        <f t="shared" si="435"/>
        <v>0</v>
      </c>
      <c r="DC33" s="6">
        <f t="shared" si="435"/>
        <v>0</v>
      </c>
      <c r="DD33" s="6">
        <f t="shared" si="435"/>
        <v>0</v>
      </c>
      <c r="DE33" s="6">
        <f t="shared" si="435"/>
        <v>0</v>
      </c>
      <c r="DF33" s="6">
        <f t="shared" si="435"/>
        <v>0</v>
      </c>
      <c r="DG33" s="6">
        <f t="shared" si="435"/>
        <v>0</v>
      </c>
      <c r="DH33" s="6">
        <f t="shared" si="435"/>
        <v>0</v>
      </c>
      <c r="DI33" s="6">
        <f t="shared" si="436"/>
        <v>0</v>
      </c>
      <c r="DJ33" s="6">
        <f t="shared" si="436"/>
        <v>0</v>
      </c>
      <c r="DK33" s="6">
        <f t="shared" si="436"/>
        <v>0</v>
      </c>
      <c r="DL33" s="8">
        <f t="shared" si="437"/>
        <v>0</v>
      </c>
      <c r="DO33" s="46">
        <f t="shared" si="438"/>
        <v>0</v>
      </c>
      <c r="DP33" s="6">
        <f t="shared" si="439"/>
        <v>0</v>
      </c>
      <c r="DQ33" s="6">
        <f t="shared" si="439"/>
        <v>0</v>
      </c>
      <c r="DR33" s="6">
        <f t="shared" si="439"/>
        <v>0</v>
      </c>
      <c r="DS33" s="6">
        <f t="shared" si="439"/>
        <v>0</v>
      </c>
      <c r="DT33" s="6">
        <f t="shared" si="439"/>
        <v>0</v>
      </c>
      <c r="DU33" s="6">
        <f t="shared" si="439"/>
        <v>0</v>
      </c>
      <c r="DV33" s="6">
        <f t="shared" si="439"/>
        <v>0</v>
      </c>
      <c r="DW33" s="6">
        <f t="shared" si="439"/>
        <v>0</v>
      </c>
      <c r="DX33" s="6">
        <f t="shared" si="439"/>
        <v>0</v>
      </c>
      <c r="DY33" s="6">
        <f t="shared" si="439"/>
        <v>0</v>
      </c>
      <c r="DZ33" s="6">
        <f t="shared" si="440"/>
        <v>0</v>
      </c>
      <c r="EA33" s="6">
        <f t="shared" si="441"/>
        <v>0</v>
      </c>
      <c r="EB33" s="6">
        <f t="shared" si="442"/>
        <v>0</v>
      </c>
      <c r="EC33" s="8">
        <f t="shared" si="443"/>
        <v>0</v>
      </c>
      <c r="EE33" s="46">
        <f t="shared" si="65"/>
        <v>0</v>
      </c>
      <c r="EF33" s="6">
        <f t="shared" si="444"/>
        <v>0</v>
      </c>
      <c r="EG33" s="6">
        <f t="shared" si="444"/>
        <v>0</v>
      </c>
      <c r="EH33" s="6">
        <f t="shared" si="444"/>
        <v>0</v>
      </c>
      <c r="EI33" s="6">
        <f t="shared" si="444"/>
        <v>0</v>
      </c>
      <c r="EJ33" s="6">
        <f t="shared" si="444"/>
        <v>0</v>
      </c>
      <c r="EK33" s="6">
        <f t="shared" si="444"/>
        <v>0</v>
      </c>
      <c r="EL33" s="6">
        <f t="shared" si="444"/>
        <v>0</v>
      </c>
      <c r="EM33" s="6">
        <f t="shared" si="444"/>
        <v>0</v>
      </c>
      <c r="EN33" s="6">
        <f t="shared" si="444"/>
        <v>0</v>
      </c>
      <c r="EO33" s="6">
        <f t="shared" si="444"/>
        <v>0</v>
      </c>
      <c r="EP33" s="6">
        <f t="shared" si="444"/>
        <v>0</v>
      </c>
      <c r="EQ33" s="6">
        <f t="shared" si="444"/>
        <v>0</v>
      </c>
      <c r="ER33" s="6">
        <f t="shared" si="444"/>
        <v>0</v>
      </c>
      <c r="ES33" s="8">
        <f t="shared" si="445"/>
        <v>0</v>
      </c>
      <c r="EU33" s="46">
        <f t="shared" si="67"/>
        <v>0</v>
      </c>
      <c r="EV33" s="6">
        <f t="shared" si="446"/>
        <v>0</v>
      </c>
      <c r="EW33" s="6">
        <f t="shared" si="446"/>
        <v>0</v>
      </c>
      <c r="EX33" s="6">
        <f t="shared" si="446"/>
        <v>0</v>
      </c>
      <c r="EY33" s="6">
        <f t="shared" si="446"/>
        <v>0</v>
      </c>
      <c r="EZ33" s="6">
        <f t="shared" si="446"/>
        <v>0</v>
      </c>
      <c r="FA33" s="6">
        <f t="shared" si="446"/>
        <v>0</v>
      </c>
      <c r="FB33" s="6">
        <f t="shared" si="446"/>
        <v>0</v>
      </c>
      <c r="FC33" s="6">
        <f t="shared" si="446"/>
        <v>0</v>
      </c>
      <c r="FD33" s="6">
        <f t="shared" si="446"/>
        <v>0</v>
      </c>
      <c r="FE33" s="6">
        <f t="shared" si="446"/>
        <v>0</v>
      </c>
      <c r="FF33" s="6">
        <f t="shared" si="446"/>
        <v>0</v>
      </c>
      <c r="FG33" s="6">
        <f t="shared" si="446"/>
        <v>0</v>
      </c>
      <c r="FH33" s="6">
        <f t="shared" si="446"/>
        <v>0</v>
      </c>
      <c r="FI33" s="8">
        <f t="shared" si="447"/>
        <v>0</v>
      </c>
      <c r="FK33" s="46">
        <f t="shared" si="69"/>
        <v>0</v>
      </c>
      <c r="FL33" s="6">
        <f t="shared" si="448"/>
        <v>0</v>
      </c>
      <c r="FM33" s="6">
        <f t="shared" si="448"/>
        <v>0</v>
      </c>
      <c r="FN33" s="6">
        <f t="shared" si="448"/>
        <v>0</v>
      </c>
      <c r="FO33" s="6">
        <f t="shared" si="448"/>
        <v>0</v>
      </c>
      <c r="FP33" s="6">
        <f t="shared" si="448"/>
        <v>0</v>
      </c>
      <c r="FQ33" s="6">
        <f t="shared" si="448"/>
        <v>0</v>
      </c>
      <c r="FR33" s="6">
        <f t="shared" si="448"/>
        <v>0</v>
      </c>
      <c r="FS33" s="6">
        <f t="shared" si="448"/>
        <v>0</v>
      </c>
      <c r="FT33" s="6">
        <f t="shared" si="448"/>
        <v>0</v>
      </c>
      <c r="FU33" s="6">
        <f t="shared" si="448"/>
        <v>0</v>
      </c>
      <c r="FV33" s="6">
        <f t="shared" si="448"/>
        <v>0</v>
      </c>
      <c r="FW33" s="6">
        <f t="shared" si="448"/>
        <v>0</v>
      </c>
      <c r="FX33" s="6">
        <f t="shared" si="448"/>
        <v>0</v>
      </c>
      <c r="FY33" s="8">
        <f t="shared" si="449"/>
        <v>0</v>
      </c>
      <c r="GB33" s="46">
        <f t="shared" si="52"/>
        <v>0</v>
      </c>
      <c r="GC33" s="6"/>
      <c r="GD33" s="6"/>
      <c r="GE33" s="6"/>
      <c r="GF33" s="6"/>
      <c r="GG33" s="6"/>
      <c r="GH33" s="6"/>
      <c r="GI33" s="6"/>
      <c r="GJ33" s="6"/>
      <c r="GK33" s="6"/>
      <c r="GL33" s="6"/>
      <c r="GM33" s="6"/>
      <c r="GN33" s="6"/>
      <c r="GO33" s="6"/>
      <c r="GP33" s="8">
        <f t="shared" si="450"/>
        <v>0</v>
      </c>
    </row>
    <row r="34" spans="2:198" ht="15" x14ac:dyDescent="0.25">
      <c r="B34" s="203"/>
      <c r="C34" s="388">
        <f t="shared" si="433"/>
        <v>0</v>
      </c>
      <c r="D34" s="388">
        <f>IF(B34="",0,VLOOKUP(B34,Tabeller!$G$63:$I$67,3,FALSE))</f>
        <v>0</v>
      </c>
      <c r="E34" s="388"/>
      <c r="F34" s="388">
        <f t="shared" si="451"/>
        <v>0</v>
      </c>
      <c r="G34" s="57">
        <f t="shared" si="452"/>
        <v>0</v>
      </c>
      <c r="H34" s="585"/>
      <c r="I34" s="10"/>
      <c r="J34" s="585"/>
      <c r="K34" s="590"/>
      <c r="L34" s="590"/>
      <c r="M34" s="590"/>
      <c r="N34" s="590"/>
      <c r="O34" s="590"/>
      <c r="P34" s="590"/>
      <c r="Q34" s="590"/>
      <c r="R34" s="590"/>
      <c r="S34" s="590"/>
      <c r="T34" s="590"/>
      <c r="U34" s="590"/>
      <c r="V34" s="590"/>
      <c r="W34" s="590"/>
      <c r="AJ34" s="22" t="s">
        <v>107</v>
      </c>
      <c r="AR34" s="6">
        <f t="shared" si="434"/>
        <v>0</v>
      </c>
      <c r="AS34" s="6">
        <f t="shared" si="434"/>
        <v>0</v>
      </c>
      <c r="AT34" s="6">
        <f t="shared" si="434"/>
        <v>0</v>
      </c>
      <c r="AU34" s="6">
        <f t="shared" si="434"/>
        <v>0</v>
      </c>
      <c r="AV34" s="6">
        <f t="shared" si="434"/>
        <v>0</v>
      </c>
      <c r="AW34" s="6">
        <f t="shared" si="434"/>
        <v>0</v>
      </c>
      <c r="AX34" s="6">
        <f t="shared" si="434"/>
        <v>0</v>
      </c>
      <c r="AY34" s="6">
        <f t="shared" si="434"/>
        <v>0</v>
      </c>
      <c r="AZ34" s="6">
        <f t="shared" si="434"/>
        <v>0</v>
      </c>
      <c r="BA34" s="6">
        <f t="shared" si="434"/>
        <v>0</v>
      </c>
      <c r="BB34" s="6">
        <f t="shared" si="434"/>
        <v>0</v>
      </c>
      <c r="BC34" s="6">
        <f t="shared" si="434"/>
        <v>0</v>
      </c>
      <c r="BD34" s="6">
        <f t="shared" si="434"/>
        <v>0</v>
      </c>
      <c r="CK34" s="30"/>
      <c r="CX34" s="46">
        <f>B34</f>
        <v>0</v>
      </c>
      <c r="CY34" s="6">
        <f t="shared" si="435"/>
        <v>0</v>
      </c>
      <c r="CZ34" s="6">
        <f t="shared" si="435"/>
        <v>0</v>
      </c>
      <c r="DA34" s="6">
        <f t="shared" si="435"/>
        <v>0</v>
      </c>
      <c r="DB34" s="6">
        <f t="shared" si="435"/>
        <v>0</v>
      </c>
      <c r="DC34" s="6">
        <f t="shared" si="435"/>
        <v>0</v>
      </c>
      <c r="DD34" s="6">
        <f t="shared" si="435"/>
        <v>0</v>
      </c>
      <c r="DE34" s="6">
        <f t="shared" si="435"/>
        <v>0</v>
      </c>
      <c r="DF34" s="6">
        <f t="shared" si="435"/>
        <v>0</v>
      </c>
      <c r="DG34" s="6">
        <f t="shared" si="435"/>
        <v>0</v>
      </c>
      <c r="DH34" s="6">
        <f t="shared" si="435"/>
        <v>0</v>
      </c>
      <c r="DI34" s="6">
        <f t="shared" si="436"/>
        <v>0</v>
      </c>
      <c r="DJ34" s="6">
        <f t="shared" si="436"/>
        <v>0</v>
      </c>
      <c r="DK34" s="6">
        <f t="shared" si="436"/>
        <v>0</v>
      </c>
      <c r="DL34" s="8">
        <f t="shared" si="437"/>
        <v>0</v>
      </c>
      <c r="DO34" s="46">
        <f t="shared" si="438"/>
        <v>0</v>
      </c>
      <c r="DP34" s="6">
        <f t="shared" si="439"/>
        <v>0</v>
      </c>
      <c r="DQ34" s="6">
        <f t="shared" si="439"/>
        <v>0</v>
      </c>
      <c r="DR34" s="6">
        <f t="shared" si="439"/>
        <v>0</v>
      </c>
      <c r="DS34" s="6">
        <f t="shared" si="439"/>
        <v>0</v>
      </c>
      <c r="DT34" s="6">
        <f t="shared" si="439"/>
        <v>0</v>
      </c>
      <c r="DU34" s="6">
        <f t="shared" si="439"/>
        <v>0</v>
      </c>
      <c r="DV34" s="6">
        <f t="shared" si="439"/>
        <v>0</v>
      </c>
      <c r="DW34" s="6">
        <f t="shared" si="439"/>
        <v>0</v>
      </c>
      <c r="DX34" s="6">
        <f t="shared" si="439"/>
        <v>0</v>
      </c>
      <c r="DY34" s="6">
        <f t="shared" si="439"/>
        <v>0</v>
      </c>
      <c r="DZ34" s="6">
        <f t="shared" si="440"/>
        <v>0</v>
      </c>
      <c r="EA34" s="6">
        <f t="shared" si="441"/>
        <v>0</v>
      </c>
      <c r="EB34" s="6">
        <f t="shared" si="442"/>
        <v>0</v>
      </c>
      <c r="EC34" s="8">
        <f t="shared" si="443"/>
        <v>0</v>
      </c>
      <c r="EE34" s="46">
        <f t="shared" si="65"/>
        <v>0</v>
      </c>
      <c r="EF34" s="6">
        <f t="shared" si="444"/>
        <v>0</v>
      </c>
      <c r="EG34" s="6">
        <f t="shared" si="444"/>
        <v>0</v>
      </c>
      <c r="EH34" s="6">
        <f t="shared" si="444"/>
        <v>0</v>
      </c>
      <c r="EI34" s="6">
        <f t="shared" si="444"/>
        <v>0</v>
      </c>
      <c r="EJ34" s="6">
        <f t="shared" si="444"/>
        <v>0</v>
      </c>
      <c r="EK34" s="6">
        <f t="shared" si="444"/>
        <v>0</v>
      </c>
      <c r="EL34" s="6">
        <f t="shared" si="444"/>
        <v>0</v>
      </c>
      <c r="EM34" s="6">
        <f t="shared" si="444"/>
        <v>0</v>
      </c>
      <c r="EN34" s="6">
        <f t="shared" si="444"/>
        <v>0</v>
      </c>
      <c r="EO34" s="6">
        <f t="shared" si="444"/>
        <v>0</v>
      </c>
      <c r="EP34" s="6">
        <f t="shared" si="444"/>
        <v>0</v>
      </c>
      <c r="EQ34" s="6">
        <f t="shared" si="444"/>
        <v>0</v>
      </c>
      <c r="ER34" s="6">
        <f t="shared" si="444"/>
        <v>0</v>
      </c>
      <c r="ES34" s="8">
        <f t="shared" si="445"/>
        <v>0</v>
      </c>
      <c r="EU34" s="46">
        <f t="shared" si="67"/>
        <v>0</v>
      </c>
      <c r="EV34" s="6">
        <f t="shared" si="446"/>
        <v>0</v>
      </c>
      <c r="EW34" s="6">
        <f t="shared" si="446"/>
        <v>0</v>
      </c>
      <c r="EX34" s="6">
        <f t="shared" si="446"/>
        <v>0</v>
      </c>
      <c r="EY34" s="6">
        <f t="shared" si="446"/>
        <v>0</v>
      </c>
      <c r="EZ34" s="6">
        <f t="shared" si="446"/>
        <v>0</v>
      </c>
      <c r="FA34" s="6">
        <f t="shared" si="446"/>
        <v>0</v>
      </c>
      <c r="FB34" s="6">
        <f t="shared" si="446"/>
        <v>0</v>
      </c>
      <c r="FC34" s="6">
        <f t="shared" si="446"/>
        <v>0</v>
      </c>
      <c r="FD34" s="6">
        <f t="shared" si="446"/>
        <v>0</v>
      </c>
      <c r="FE34" s="6">
        <f t="shared" si="446"/>
        <v>0</v>
      </c>
      <c r="FF34" s="6">
        <f t="shared" si="446"/>
        <v>0</v>
      </c>
      <c r="FG34" s="6">
        <f t="shared" si="446"/>
        <v>0</v>
      </c>
      <c r="FH34" s="6">
        <f t="shared" si="446"/>
        <v>0</v>
      </c>
      <c r="FI34" s="8">
        <f t="shared" si="447"/>
        <v>0</v>
      </c>
      <c r="FK34" s="46">
        <f t="shared" si="69"/>
        <v>0</v>
      </c>
      <c r="FL34" s="6">
        <f t="shared" si="448"/>
        <v>0</v>
      </c>
      <c r="FM34" s="6">
        <f t="shared" si="448"/>
        <v>0</v>
      </c>
      <c r="FN34" s="6">
        <f t="shared" si="448"/>
        <v>0</v>
      </c>
      <c r="FO34" s="6">
        <f t="shared" si="448"/>
        <v>0</v>
      </c>
      <c r="FP34" s="6">
        <f t="shared" si="448"/>
        <v>0</v>
      </c>
      <c r="FQ34" s="6">
        <f t="shared" si="448"/>
        <v>0</v>
      </c>
      <c r="FR34" s="6">
        <f t="shared" si="448"/>
        <v>0</v>
      </c>
      <c r="FS34" s="6">
        <f t="shared" si="448"/>
        <v>0</v>
      </c>
      <c r="FT34" s="6">
        <f t="shared" si="448"/>
        <v>0</v>
      </c>
      <c r="FU34" s="6">
        <f t="shared" si="448"/>
        <v>0</v>
      </c>
      <c r="FV34" s="6">
        <f t="shared" si="448"/>
        <v>0</v>
      </c>
      <c r="FW34" s="6">
        <f t="shared" si="448"/>
        <v>0</v>
      </c>
      <c r="FX34" s="6">
        <f t="shared" si="448"/>
        <v>0</v>
      </c>
      <c r="FY34" s="8">
        <f t="shared" si="449"/>
        <v>0</v>
      </c>
      <c r="GB34" s="46">
        <f t="shared" si="52"/>
        <v>0</v>
      </c>
      <c r="GC34" s="6"/>
      <c r="GD34" s="6"/>
      <c r="GE34" s="6"/>
      <c r="GF34" s="6"/>
      <c r="GG34" s="6"/>
      <c r="GH34" s="6"/>
      <c r="GI34" s="6"/>
      <c r="GJ34" s="6"/>
      <c r="GK34" s="6"/>
      <c r="GL34" s="6"/>
      <c r="GM34" s="6"/>
      <c r="GN34" s="6"/>
      <c r="GO34" s="6"/>
      <c r="GP34" s="8">
        <f t="shared" si="450"/>
        <v>0</v>
      </c>
    </row>
    <row r="35" spans="2:198" ht="15" x14ac:dyDescent="0.25">
      <c r="B35" s="12" t="s">
        <v>108</v>
      </c>
      <c r="C35" s="16">
        <f>SUM(C32:C34)</f>
        <v>0</v>
      </c>
      <c r="D35" s="16">
        <f>SUM(D32:D34)</f>
        <v>0</v>
      </c>
      <c r="E35" s="16"/>
      <c r="F35" s="16">
        <f>SUM(F32:F34)</f>
        <v>0</v>
      </c>
      <c r="G35" s="55">
        <f>SUM(G32:G34)</f>
        <v>0</v>
      </c>
      <c r="H35" s="12"/>
      <c r="I35" s="12"/>
      <c r="J35" s="13"/>
      <c r="K35" s="55">
        <f t="shared" ref="K35:T35" si="453">SUM(K32:K34)</f>
        <v>0</v>
      </c>
      <c r="L35" s="55">
        <f t="shared" si="453"/>
        <v>0</v>
      </c>
      <c r="M35" s="55">
        <f t="shared" si="453"/>
        <v>0</v>
      </c>
      <c r="N35" s="55">
        <f t="shared" si="453"/>
        <v>0</v>
      </c>
      <c r="O35" s="55">
        <f t="shared" si="453"/>
        <v>0</v>
      </c>
      <c r="P35" s="55">
        <f t="shared" si="453"/>
        <v>0</v>
      </c>
      <c r="Q35" s="55">
        <f t="shared" si="453"/>
        <v>0</v>
      </c>
      <c r="R35" s="55">
        <f t="shared" si="453"/>
        <v>0</v>
      </c>
      <c r="S35" s="55">
        <f t="shared" si="453"/>
        <v>0</v>
      </c>
      <c r="T35" s="55">
        <f t="shared" si="453"/>
        <v>0</v>
      </c>
      <c r="U35" s="55">
        <f t="shared" ref="U35:W35" si="454">SUM(U32:U34)</f>
        <v>0</v>
      </c>
      <c r="V35" s="55">
        <f t="shared" si="454"/>
        <v>0</v>
      </c>
      <c r="W35" s="55">
        <f t="shared" si="454"/>
        <v>0</v>
      </c>
      <c r="AJ35" s="22" t="s">
        <v>109</v>
      </c>
      <c r="AR35" s="8">
        <f t="shared" ref="AR35:BA35" si="455">SUM(AR32:AR34)</f>
        <v>0</v>
      </c>
      <c r="AS35" s="8">
        <f t="shared" si="455"/>
        <v>0</v>
      </c>
      <c r="AT35" s="8">
        <f t="shared" si="455"/>
        <v>0</v>
      </c>
      <c r="AU35" s="8">
        <f t="shared" si="455"/>
        <v>0</v>
      </c>
      <c r="AV35" s="8">
        <f t="shared" si="455"/>
        <v>0</v>
      </c>
      <c r="AW35" s="8">
        <f t="shared" si="455"/>
        <v>0</v>
      </c>
      <c r="AX35" s="8">
        <f t="shared" si="455"/>
        <v>0</v>
      </c>
      <c r="AY35" s="8">
        <f t="shared" si="455"/>
        <v>0</v>
      </c>
      <c r="AZ35" s="8">
        <f t="shared" si="455"/>
        <v>0</v>
      </c>
      <c r="BA35" s="8">
        <f t="shared" si="455"/>
        <v>0</v>
      </c>
      <c r="BB35" s="8">
        <f t="shared" ref="BB35:BD35" si="456">SUM(BB32:BB34)</f>
        <v>0</v>
      </c>
      <c r="BC35" s="8">
        <f t="shared" si="456"/>
        <v>0</v>
      </c>
      <c r="BD35" s="8">
        <f t="shared" si="456"/>
        <v>0</v>
      </c>
      <c r="CH35" s="30"/>
      <c r="CK35" s="30"/>
      <c r="CW35" s="30"/>
      <c r="CY35" s="8">
        <f t="shared" ref="CY35:DL35" si="457">SUM(CY32:CY34)</f>
        <v>0</v>
      </c>
      <c r="CZ35" s="8">
        <f t="shared" si="457"/>
        <v>0</v>
      </c>
      <c r="DA35" s="8">
        <f t="shared" si="457"/>
        <v>0</v>
      </c>
      <c r="DB35" s="8">
        <f t="shared" si="457"/>
        <v>0</v>
      </c>
      <c r="DC35" s="8">
        <f t="shared" si="457"/>
        <v>0</v>
      </c>
      <c r="DD35" s="8">
        <f t="shared" si="457"/>
        <v>0</v>
      </c>
      <c r="DE35" s="8">
        <f t="shared" si="457"/>
        <v>0</v>
      </c>
      <c r="DF35" s="8">
        <f t="shared" si="457"/>
        <v>0</v>
      </c>
      <c r="DG35" s="8">
        <f t="shared" si="457"/>
        <v>0</v>
      </c>
      <c r="DH35" s="8">
        <f t="shared" si="457"/>
        <v>0</v>
      </c>
      <c r="DI35" s="8">
        <f t="shared" ref="DI35:DK35" si="458">SUM(DI32:DI34)</f>
        <v>0</v>
      </c>
      <c r="DJ35" s="8">
        <f t="shared" si="458"/>
        <v>0</v>
      </c>
      <c r="DK35" s="8">
        <f t="shared" si="458"/>
        <v>0</v>
      </c>
      <c r="DL35" s="8">
        <f t="shared" si="457"/>
        <v>0</v>
      </c>
      <c r="DO35" s="46"/>
      <c r="DP35" s="8">
        <f t="shared" ref="DP35:EC35" si="459">SUM(DP32:DP34)</f>
        <v>0</v>
      </c>
      <c r="DQ35" s="8">
        <f t="shared" si="459"/>
        <v>0</v>
      </c>
      <c r="DR35" s="8">
        <f t="shared" si="459"/>
        <v>0</v>
      </c>
      <c r="DS35" s="8">
        <f t="shared" si="459"/>
        <v>0</v>
      </c>
      <c r="DT35" s="8">
        <f t="shared" si="459"/>
        <v>0</v>
      </c>
      <c r="DU35" s="8">
        <f t="shared" si="459"/>
        <v>0</v>
      </c>
      <c r="DV35" s="8">
        <f t="shared" si="459"/>
        <v>0</v>
      </c>
      <c r="DW35" s="8">
        <f t="shared" si="459"/>
        <v>0</v>
      </c>
      <c r="DX35" s="8">
        <f t="shared" si="459"/>
        <v>0</v>
      </c>
      <c r="DY35" s="8">
        <f t="shared" si="459"/>
        <v>0</v>
      </c>
      <c r="DZ35" s="8">
        <f t="shared" ref="DZ35:EB35" si="460">SUM(DZ32:DZ34)</f>
        <v>0</v>
      </c>
      <c r="EA35" s="8">
        <f t="shared" si="460"/>
        <v>0</v>
      </c>
      <c r="EB35" s="8">
        <f t="shared" si="460"/>
        <v>0</v>
      </c>
      <c r="EC35" s="8">
        <f t="shared" si="459"/>
        <v>0</v>
      </c>
      <c r="EE35" s="46">
        <f t="shared" si="65"/>
        <v>0</v>
      </c>
      <c r="EF35" s="8">
        <f t="shared" ref="EF35:ES35" si="461">SUM(EF32:EF34)</f>
        <v>0</v>
      </c>
      <c r="EG35" s="8">
        <f t="shared" si="461"/>
        <v>0</v>
      </c>
      <c r="EH35" s="8">
        <f t="shared" si="461"/>
        <v>0</v>
      </c>
      <c r="EI35" s="8">
        <f t="shared" si="461"/>
        <v>0</v>
      </c>
      <c r="EJ35" s="8">
        <f t="shared" si="461"/>
        <v>0</v>
      </c>
      <c r="EK35" s="8">
        <f t="shared" si="461"/>
        <v>0</v>
      </c>
      <c r="EL35" s="8">
        <f t="shared" si="461"/>
        <v>0</v>
      </c>
      <c r="EM35" s="8">
        <f t="shared" si="461"/>
        <v>0</v>
      </c>
      <c r="EN35" s="8">
        <f t="shared" si="461"/>
        <v>0</v>
      </c>
      <c r="EO35" s="8">
        <f t="shared" si="461"/>
        <v>0</v>
      </c>
      <c r="EP35" s="8">
        <f t="shared" ref="EP35:ER35" si="462">SUM(EP32:EP34)</f>
        <v>0</v>
      </c>
      <c r="EQ35" s="8">
        <f t="shared" si="462"/>
        <v>0</v>
      </c>
      <c r="ER35" s="8">
        <f t="shared" si="462"/>
        <v>0</v>
      </c>
      <c r="ES35" s="8">
        <f t="shared" si="461"/>
        <v>0</v>
      </c>
      <c r="EU35" s="46">
        <f t="shared" si="67"/>
        <v>0</v>
      </c>
      <c r="EV35" s="8">
        <f t="shared" ref="EV35:FE35" si="463">SUM(EV32:EV34)</f>
        <v>0</v>
      </c>
      <c r="EW35" s="8">
        <f t="shared" si="463"/>
        <v>0</v>
      </c>
      <c r="EX35" s="8">
        <f t="shared" si="463"/>
        <v>0</v>
      </c>
      <c r="EY35" s="8">
        <f t="shared" si="463"/>
        <v>0</v>
      </c>
      <c r="EZ35" s="8">
        <f t="shared" si="463"/>
        <v>0</v>
      </c>
      <c r="FA35" s="8">
        <f t="shared" si="463"/>
        <v>0</v>
      </c>
      <c r="FB35" s="8">
        <f t="shared" si="463"/>
        <v>0</v>
      </c>
      <c r="FC35" s="8">
        <f t="shared" si="463"/>
        <v>0</v>
      </c>
      <c r="FD35" s="8">
        <f t="shared" si="463"/>
        <v>0</v>
      </c>
      <c r="FE35" s="8">
        <f t="shared" si="463"/>
        <v>0</v>
      </c>
      <c r="FF35" s="8">
        <f t="shared" ref="FF35:FH35" si="464">SUM(FF32:FF34)</f>
        <v>0</v>
      </c>
      <c r="FG35" s="8">
        <f t="shared" si="464"/>
        <v>0</v>
      </c>
      <c r="FH35" s="8">
        <f t="shared" si="464"/>
        <v>0</v>
      </c>
      <c r="FI35" s="8">
        <f t="shared" si="447"/>
        <v>0</v>
      </c>
      <c r="FK35" s="46">
        <f t="shared" si="69"/>
        <v>0</v>
      </c>
      <c r="FL35" s="8">
        <f t="shared" ref="FL35:FU35" si="465">SUM(FL32:FL34)</f>
        <v>0</v>
      </c>
      <c r="FM35" s="8">
        <f t="shared" si="465"/>
        <v>0</v>
      </c>
      <c r="FN35" s="8">
        <f t="shared" si="465"/>
        <v>0</v>
      </c>
      <c r="FO35" s="8">
        <f t="shared" si="465"/>
        <v>0</v>
      </c>
      <c r="FP35" s="8">
        <f t="shared" si="465"/>
        <v>0</v>
      </c>
      <c r="FQ35" s="8">
        <f t="shared" si="465"/>
        <v>0</v>
      </c>
      <c r="FR35" s="8">
        <f t="shared" si="465"/>
        <v>0</v>
      </c>
      <c r="FS35" s="8">
        <f t="shared" si="465"/>
        <v>0</v>
      </c>
      <c r="FT35" s="8">
        <f t="shared" si="465"/>
        <v>0</v>
      </c>
      <c r="FU35" s="8">
        <f t="shared" si="465"/>
        <v>0</v>
      </c>
      <c r="FV35" s="8">
        <f t="shared" ref="FV35:FX35" si="466">SUM(FV32:FV34)</f>
        <v>0</v>
      </c>
      <c r="FW35" s="8">
        <f t="shared" si="466"/>
        <v>0</v>
      </c>
      <c r="FX35" s="8">
        <f t="shared" si="466"/>
        <v>0</v>
      </c>
      <c r="FY35" s="8">
        <f t="shared" si="449"/>
        <v>0</v>
      </c>
      <c r="GB35" s="46">
        <f t="shared" si="52"/>
        <v>0</v>
      </c>
      <c r="GC35" s="8">
        <f t="shared" ref="GC35:GP35" si="467">SUM(GC32:GC34)</f>
        <v>0</v>
      </c>
      <c r="GD35" s="8">
        <f t="shared" si="467"/>
        <v>0</v>
      </c>
      <c r="GE35" s="8">
        <f t="shared" si="467"/>
        <v>0</v>
      </c>
      <c r="GF35" s="8">
        <f t="shared" si="467"/>
        <v>0</v>
      </c>
      <c r="GG35" s="8">
        <f t="shared" si="467"/>
        <v>0</v>
      </c>
      <c r="GH35" s="8">
        <f t="shared" si="467"/>
        <v>0</v>
      </c>
      <c r="GI35" s="8">
        <f t="shared" si="467"/>
        <v>0</v>
      </c>
      <c r="GJ35" s="8">
        <f t="shared" si="467"/>
        <v>0</v>
      </c>
      <c r="GK35" s="8">
        <f t="shared" si="467"/>
        <v>0</v>
      </c>
      <c r="GL35" s="8">
        <f t="shared" si="467"/>
        <v>0</v>
      </c>
      <c r="GM35" s="8">
        <f t="shared" ref="GM35:GO35" si="468">SUM(GM32:GM34)</f>
        <v>0</v>
      </c>
      <c r="GN35" s="8">
        <f t="shared" si="468"/>
        <v>0</v>
      </c>
      <c r="GO35" s="8">
        <f t="shared" si="468"/>
        <v>0</v>
      </c>
      <c r="GP35" s="8">
        <f t="shared" si="467"/>
        <v>0</v>
      </c>
    </row>
    <row r="36" spans="2:198" ht="21" x14ac:dyDescent="0.35">
      <c r="B36" s="28"/>
      <c r="H36" s="24"/>
      <c r="I36" s="24"/>
      <c r="J36" s="24"/>
      <c r="K36" s="29"/>
      <c r="CK36" s="30"/>
      <c r="DO36" s="46"/>
      <c r="EE36" s="46">
        <f t="shared" si="65"/>
        <v>0</v>
      </c>
      <c r="EU36" s="46">
        <f t="shared" si="67"/>
        <v>0</v>
      </c>
      <c r="FK36" s="46">
        <f t="shared" si="69"/>
        <v>0</v>
      </c>
      <c r="GB36" s="46">
        <f t="shared" si="52"/>
        <v>0</v>
      </c>
    </row>
    <row r="37" spans="2:198" ht="15" x14ac:dyDescent="0.25">
      <c r="B37" s="242" t="s">
        <v>110</v>
      </c>
      <c r="C37" s="244" t="s">
        <v>67</v>
      </c>
      <c r="D37" s="244"/>
      <c r="E37" s="244"/>
      <c r="F37" s="244" t="s">
        <v>70</v>
      </c>
      <c r="G37" s="244"/>
      <c r="H37" s="242" t="s">
        <v>72</v>
      </c>
      <c r="I37" s="242"/>
      <c r="J37" s="242" t="s">
        <v>104</v>
      </c>
      <c r="K37" s="243">
        <f t="shared" ref="K37:T37" si="469">K31</f>
        <v>1</v>
      </c>
      <c r="L37" s="243">
        <f t="shared" si="469"/>
        <v>2</v>
      </c>
      <c r="M37" s="243">
        <f t="shared" si="469"/>
        <v>3</v>
      </c>
      <c r="N37" s="243">
        <f t="shared" si="469"/>
        <v>4</v>
      </c>
      <c r="O37" s="243">
        <f t="shared" si="469"/>
        <v>5</v>
      </c>
      <c r="P37" s="243">
        <f t="shared" si="469"/>
        <v>6</v>
      </c>
      <c r="Q37" s="243">
        <f t="shared" si="469"/>
        <v>7</v>
      </c>
      <c r="R37" s="243">
        <f t="shared" si="469"/>
        <v>8</v>
      </c>
      <c r="S37" s="243">
        <f t="shared" si="469"/>
        <v>9</v>
      </c>
      <c r="T37" s="243">
        <f t="shared" si="469"/>
        <v>10</v>
      </c>
      <c r="U37" s="243">
        <f t="shared" ref="U37:W37" si="470">U31</f>
        <v>11</v>
      </c>
      <c r="V37" s="243">
        <f t="shared" si="470"/>
        <v>12</v>
      </c>
      <c r="W37" s="243">
        <f t="shared" si="470"/>
        <v>13</v>
      </c>
      <c r="AR37" s="8">
        <f t="shared" ref="AR37:AR60" si="471">K37</f>
        <v>1</v>
      </c>
      <c r="AS37" s="8">
        <f t="shared" ref="AS37:AS60" si="472">L37</f>
        <v>2</v>
      </c>
      <c r="AT37" s="8">
        <f t="shared" ref="AT37:AT60" si="473">M37</f>
        <v>3</v>
      </c>
      <c r="AU37" s="8">
        <f t="shared" ref="AU37:AU60" si="474">N37</f>
        <v>4</v>
      </c>
      <c r="AV37" s="8">
        <f t="shared" ref="AV37:AV60" si="475">O37</f>
        <v>5</v>
      </c>
      <c r="AW37" s="8">
        <f t="shared" ref="AW37:AW60" si="476">P37</f>
        <v>6</v>
      </c>
      <c r="AX37" s="8">
        <f t="shared" ref="AX37:AX60" si="477">Q37</f>
        <v>7</v>
      </c>
      <c r="AY37" s="8">
        <f t="shared" ref="AY37:AY60" si="478">R37</f>
        <v>8</v>
      </c>
      <c r="AZ37" s="8">
        <f t="shared" ref="AZ37:AZ60" si="479">S37</f>
        <v>9</v>
      </c>
      <c r="BA37" s="8">
        <f t="shared" ref="BA37:BA60" si="480">T37</f>
        <v>10</v>
      </c>
      <c r="BB37" s="8">
        <f t="shared" ref="BB37:BB60" si="481">U37</f>
        <v>11</v>
      </c>
      <c r="BC37" s="8">
        <f t="shared" ref="BC37:BC60" si="482">V37</f>
        <v>12</v>
      </c>
      <c r="BD37" s="8">
        <f t="shared" ref="BD37:BD60" si="483">W37</f>
        <v>13</v>
      </c>
      <c r="CK37" s="30"/>
      <c r="CY37" s="30">
        <f t="shared" ref="CY37:DH37" si="484">AR37</f>
        <v>1</v>
      </c>
      <c r="CZ37" s="30">
        <f t="shared" si="484"/>
        <v>2</v>
      </c>
      <c r="DA37" s="30">
        <f t="shared" si="484"/>
        <v>3</v>
      </c>
      <c r="DB37" s="30">
        <f t="shared" si="484"/>
        <v>4</v>
      </c>
      <c r="DC37" s="30">
        <f t="shared" si="484"/>
        <v>5</v>
      </c>
      <c r="DD37" s="30">
        <f t="shared" si="484"/>
        <v>6</v>
      </c>
      <c r="DE37" s="30">
        <f t="shared" si="484"/>
        <v>7</v>
      </c>
      <c r="DF37" s="30">
        <f t="shared" si="484"/>
        <v>8</v>
      </c>
      <c r="DG37" s="30">
        <f t="shared" si="484"/>
        <v>9</v>
      </c>
      <c r="DH37" s="30">
        <f t="shared" si="484"/>
        <v>10</v>
      </c>
      <c r="DI37" s="30">
        <f t="shared" ref="DI37:DK37" si="485">BB37</f>
        <v>11</v>
      </c>
      <c r="DJ37" s="30">
        <f t="shared" si="485"/>
        <v>12</v>
      </c>
      <c r="DK37" s="30">
        <f t="shared" si="485"/>
        <v>13</v>
      </c>
      <c r="DL37" s="202" t="s">
        <v>70</v>
      </c>
      <c r="DO37" s="46"/>
      <c r="DP37" s="8">
        <f t="shared" ref="DP37:DY37" si="486">AR37</f>
        <v>1</v>
      </c>
      <c r="DQ37" s="8">
        <f t="shared" si="486"/>
        <v>2</v>
      </c>
      <c r="DR37" s="8">
        <f t="shared" si="486"/>
        <v>3</v>
      </c>
      <c r="DS37" s="8">
        <f t="shared" si="486"/>
        <v>4</v>
      </c>
      <c r="DT37" s="8">
        <f t="shared" si="486"/>
        <v>5</v>
      </c>
      <c r="DU37" s="8">
        <f t="shared" si="486"/>
        <v>6</v>
      </c>
      <c r="DV37" s="8">
        <f t="shared" si="486"/>
        <v>7</v>
      </c>
      <c r="DW37" s="8">
        <f t="shared" si="486"/>
        <v>8</v>
      </c>
      <c r="DX37" s="8">
        <f t="shared" si="486"/>
        <v>9</v>
      </c>
      <c r="DY37" s="8">
        <f t="shared" si="486"/>
        <v>10</v>
      </c>
      <c r="DZ37" s="8">
        <f t="shared" ref="DZ37" si="487">BB37</f>
        <v>11</v>
      </c>
      <c r="EA37" s="8">
        <f t="shared" ref="EA37" si="488">BC37</f>
        <v>12</v>
      </c>
      <c r="EB37" s="8">
        <f t="shared" ref="EB37" si="489">BD37</f>
        <v>13</v>
      </c>
      <c r="EC37" s="8" t="str">
        <f>EC3</f>
        <v>Totalt</v>
      </c>
      <c r="EE37" s="46">
        <f t="shared" si="65"/>
        <v>0</v>
      </c>
      <c r="EF37" s="8">
        <f t="shared" ref="EF37:ES37" si="490">EF31</f>
        <v>1</v>
      </c>
      <c r="EG37" s="8">
        <f t="shared" si="490"/>
        <v>2</v>
      </c>
      <c r="EH37" s="8">
        <f t="shared" si="490"/>
        <v>3</v>
      </c>
      <c r="EI37" s="8">
        <f t="shared" si="490"/>
        <v>4</v>
      </c>
      <c r="EJ37" s="8">
        <f t="shared" si="490"/>
        <v>5</v>
      </c>
      <c r="EK37" s="8">
        <f t="shared" si="490"/>
        <v>6</v>
      </c>
      <c r="EL37" s="8">
        <f t="shared" si="490"/>
        <v>7</v>
      </c>
      <c r="EM37" s="8">
        <f t="shared" si="490"/>
        <v>8</v>
      </c>
      <c r="EN37" s="8">
        <f t="shared" si="490"/>
        <v>9</v>
      </c>
      <c r="EO37" s="8">
        <f t="shared" si="490"/>
        <v>10</v>
      </c>
      <c r="EP37" s="8">
        <f t="shared" ref="EP37:ER37" si="491">EP31</f>
        <v>11</v>
      </c>
      <c r="EQ37" s="8">
        <f t="shared" si="491"/>
        <v>12</v>
      </c>
      <c r="ER37" s="8">
        <f t="shared" si="491"/>
        <v>13</v>
      </c>
      <c r="ES37" s="8" t="str">
        <f t="shared" si="490"/>
        <v>Totalt</v>
      </c>
      <c r="EU37" s="46">
        <f t="shared" si="67"/>
        <v>0</v>
      </c>
      <c r="EV37" s="8">
        <f t="shared" ref="EV37:FI37" si="492">EV31</f>
        <v>1</v>
      </c>
      <c r="EW37" s="8">
        <f t="shared" si="492"/>
        <v>2</v>
      </c>
      <c r="EX37" s="8">
        <f t="shared" si="492"/>
        <v>3</v>
      </c>
      <c r="EY37" s="8">
        <f t="shared" si="492"/>
        <v>4</v>
      </c>
      <c r="EZ37" s="8">
        <f t="shared" si="492"/>
        <v>5</v>
      </c>
      <c r="FA37" s="8">
        <f t="shared" si="492"/>
        <v>6</v>
      </c>
      <c r="FB37" s="8">
        <f t="shared" si="492"/>
        <v>7</v>
      </c>
      <c r="FC37" s="8">
        <f t="shared" si="492"/>
        <v>8</v>
      </c>
      <c r="FD37" s="8">
        <f t="shared" si="492"/>
        <v>9</v>
      </c>
      <c r="FE37" s="8">
        <f t="shared" si="492"/>
        <v>10</v>
      </c>
      <c r="FF37" s="8">
        <f t="shared" ref="FF37:FH37" si="493">FF31</f>
        <v>11</v>
      </c>
      <c r="FG37" s="8">
        <f t="shared" si="493"/>
        <v>12</v>
      </c>
      <c r="FH37" s="8">
        <f t="shared" si="493"/>
        <v>13</v>
      </c>
      <c r="FI37" s="8" t="str">
        <f t="shared" si="492"/>
        <v>Totalt</v>
      </c>
      <c r="FK37" s="46">
        <f t="shared" si="69"/>
        <v>0</v>
      </c>
      <c r="FL37" s="8">
        <f t="shared" ref="FL37:FY37" si="494">FL31</f>
        <v>1</v>
      </c>
      <c r="FM37" s="8">
        <f t="shared" si="494"/>
        <v>2</v>
      </c>
      <c r="FN37" s="8">
        <f t="shared" si="494"/>
        <v>3</v>
      </c>
      <c r="FO37" s="8">
        <f t="shared" si="494"/>
        <v>4</v>
      </c>
      <c r="FP37" s="8">
        <f t="shared" si="494"/>
        <v>5</v>
      </c>
      <c r="FQ37" s="8">
        <f t="shared" si="494"/>
        <v>6</v>
      </c>
      <c r="FR37" s="8">
        <f t="shared" si="494"/>
        <v>7</v>
      </c>
      <c r="FS37" s="8">
        <f t="shared" si="494"/>
        <v>8</v>
      </c>
      <c r="FT37" s="8">
        <f t="shared" si="494"/>
        <v>9</v>
      </c>
      <c r="FU37" s="8">
        <f t="shared" si="494"/>
        <v>10</v>
      </c>
      <c r="FV37" s="8">
        <f t="shared" ref="FV37:FX37" si="495">FV31</f>
        <v>11</v>
      </c>
      <c r="FW37" s="8">
        <f t="shared" si="495"/>
        <v>12</v>
      </c>
      <c r="FX37" s="8">
        <f t="shared" si="495"/>
        <v>13</v>
      </c>
      <c r="FY37" s="8" t="str">
        <f t="shared" si="494"/>
        <v>Totalt</v>
      </c>
      <c r="GB37" s="46">
        <f t="shared" si="52"/>
        <v>0</v>
      </c>
      <c r="GC37" s="8">
        <f t="shared" ref="GC37:GP37" si="496">GC31</f>
        <v>1</v>
      </c>
      <c r="GD37" s="8">
        <f t="shared" si="496"/>
        <v>2</v>
      </c>
      <c r="GE37" s="8">
        <f t="shared" si="496"/>
        <v>3</v>
      </c>
      <c r="GF37" s="8">
        <f t="shared" si="496"/>
        <v>4</v>
      </c>
      <c r="GG37" s="8">
        <f t="shared" si="496"/>
        <v>5</v>
      </c>
      <c r="GH37" s="8">
        <f t="shared" si="496"/>
        <v>6</v>
      </c>
      <c r="GI37" s="8">
        <f t="shared" si="496"/>
        <v>7</v>
      </c>
      <c r="GJ37" s="8">
        <f t="shared" si="496"/>
        <v>8</v>
      </c>
      <c r="GK37" s="8">
        <f t="shared" si="496"/>
        <v>9</v>
      </c>
      <c r="GL37" s="8">
        <f t="shared" si="496"/>
        <v>10</v>
      </c>
      <c r="GM37" s="8">
        <f t="shared" ref="GM37:GO37" si="497">GM31</f>
        <v>11</v>
      </c>
      <c r="GN37" s="8">
        <f t="shared" si="497"/>
        <v>12</v>
      </c>
      <c r="GO37" s="8">
        <f t="shared" si="497"/>
        <v>13</v>
      </c>
      <c r="GP37" s="8" t="str">
        <f t="shared" si="496"/>
        <v>Totalt</v>
      </c>
    </row>
    <row r="38" spans="2:198" ht="17.25" customHeight="1" x14ac:dyDescent="0.25">
      <c r="B38" s="389" t="s">
        <v>111</v>
      </c>
      <c r="C38" s="306"/>
      <c r="D38" s="17"/>
      <c r="E38" s="17"/>
      <c r="F38" s="388">
        <f>SUM(K38:W38)</f>
        <v>0</v>
      </c>
      <c r="G38" s="17"/>
      <c r="H38" s="591"/>
      <c r="I38" s="9"/>
      <c r="J38" s="389" t="s">
        <v>112</v>
      </c>
      <c r="K38" s="592"/>
      <c r="L38" s="592"/>
      <c r="M38" s="592"/>
      <c r="N38" s="592"/>
      <c r="O38" s="592"/>
      <c r="P38" s="592"/>
      <c r="Q38" s="592"/>
      <c r="R38" s="592"/>
      <c r="S38" s="592"/>
      <c r="T38" s="592"/>
      <c r="U38" s="592"/>
      <c r="V38" s="592"/>
      <c r="W38" s="592"/>
      <c r="AR38" s="6">
        <f t="shared" si="471"/>
        <v>0</v>
      </c>
      <c r="AS38" s="6">
        <f t="shared" si="472"/>
        <v>0</v>
      </c>
      <c r="AT38" s="6">
        <f t="shared" si="473"/>
        <v>0</v>
      </c>
      <c r="AU38" s="6">
        <f t="shared" si="474"/>
        <v>0</v>
      </c>
      <c r="AV38" s="6">
        <f t="shared" si="475"/>
        <v>0</v>
      </c>
      <c r="AW38" s="6">
        <f t="shared" si="476"/>
        <v>0</v>
      </c>
      <c r="AX38" s="6">
        <f t="shared" si="477"/>
        <v>0</v>
      </c>
      <c r="AY38" s="6">
        <f t="shared" si="478"/>
        <v>0</v>
      </c>
      <c r="AZ38" s="6">
        <f t="shared" si="479"/>
        <v>0</v>
      </c>
      <c r="BA38" s="6">
        <f t="shared" si="480"/>
        <v>0</v>
      </c>
      <c r="BB38" s="6">
        <f t="shared" si="481"/>
        <v>0</v>
      </c>
      <c r="BC38" s="6">
        <f t="shared" si="482"/>
        <v>0</v>
      </c>
      <c r="BD38" s="6">
        <f t="shared" si="483"/>
        <v>0</v>
      </c>
      <c r="BE38" s="72">
        <f>SUM(AR38:BD38)</f>
        <v>0</v>
      </c>
      <c r="CK38" s="30"/>
      <c r="CY38" s="40"/>
      <c r="CZ38" s="40"/>
      <c r="DA38" s="40"/>
      <c r="DB38" s="40"/>
      <c r="DC38" s="40"/>
      <c r="DD38" s="40"/>
      <c r="DE38" s="40"/>
      <c r="DF38" s="40"/>
      <c r="DG38" s="40"/>
      <c r="DH38" s="40"/>
      <c r="DI38" s="40"/>
      <c r="DJ38" s="40"/>
      <c r="DK38" s="40"/>
      <c r="DL38" s="40"/>
      <c r="DO38" s="46"/>
      <c r="DP38" s="40"/>
      <c r="DQ38" s="40"/>
      <c r="DR38" s="40"/>
      <c r="DS38" s="40"/>
      <c r="DT38" s="40"/>
      <c r="DU38" s="40"/>
      <c r="DV38" s="40"/>
      <c r="DW38" s="40"/>
      <c r="DX38" s="40"/>
      <c r="DY38" s="40"/>
      <c r="DZ38" s="40"/>
      <c r="EA38" s="40"/>
      <c r="EB38" s="40"/>
      <c r="EC38" s="40"/>
      <c r="EE38" s="46">
        <f t="shared" si="65"/>
        <v>0</v>
      </c>
      <c r="EF38" s="40"/>
      <c r="EG38" s="40"/>
      <c r="EH38" s="40"/>
      <c r="EI38" s="40"/>
      <c r="EJ38" s="40"/>
      <c r="EK38" s="40"/>
      <c r="EL38" s="40"/>
      <c r="EM38" s="40"/>
      <c r="EN38" s="40"/>
      <c r="EO38" s="40"/>
      <c r="EP38" s="40"/>
      <c r="EQ38" s="40"/>
      <c r="ER38" s="40"/>
      <c r="ES38" s="40"/>
      <c r="EU38" s="46">
        <f t="shared" si="67"/>
        <v>0</v>
      </c>
      <c r="EV38" s="40"/>
      <c r="EW38" s="40"/>
      <c r="EX38" s="40"/>
      <c r="EY38" s="40"/>
      <c r="EZ38" s="40"/>
      <c r="FA38" s="40"/>
      <c r="FB38" s="40"/>
      <c r="FC38" s="40"/>
      <c r="FD38" s="40"/>
      <c r="FE38" s="40"/>
      <c r="FF38" s="40"/>
      <c r="FG38" s="40"/>
      <c r="FH38" s="40"/>
      <c r="FI38" s="40"/>
      <c r="FK38" s="46">
        <f t="shared" si="69"/>
        <v>0</v>
      </c>
      <c r="FL38" s="40"/>
      <c r="FM38" s="40"/>
      <c r="FN38" s="40"/>
      <c r="FO38" s="40"/>
      <c r="FP38" s="40"/>
      <c r="FQ38" s="40"/>
      <c r="FR38" s="40"/>
      <c r="FS38" s="40"/>
      <c r="FT38" s="40"/>
      <c r="FU38" s="40"/>
      <c r="FV38" s="40"/>
      <c r="FW38" s="40"/>
      <c r="FX38" s="40"/>
      <c r="FY38" s="40"/>
      <c r="GB38" s="46">
        <f t="shared" si="52"/>
        <v>0</v>
      </c>
      <c r="GC38" s="40"/>
      <c r="GD38" s="40"/>
      <c r="GE38" s="40"/>
      <c r="GF38" s="40"/>
      <c r="GG38" s="40"/>
      <c r="GH38" s="40"/>
      <c r="GI38" s="40"/>
      <c r="GJ38" s="40"/>
      <c r="GK38" s="40"/>
      <c r="GL38" s="40"/>
      <c r="GM38" s="40"/>
      <c r="GN38" s="40"/>
      <c r="GO38" s="40"/>
      <c r="GP38" s="40"/>
    </row>
    <row r="39" spans="2:198" ht="30" x14ac:dyDescent="0.25">
      <c r="B39" s="203" t="s">
        <v>113</v>
      </c>
      <c r="C39" s="388">
        <f>IF(Registrering!$B$28="Fast beløp",0,IF(Registrering!$B$28="Sats for ekst. fin. overhead",0,-F39))</f>
        <v>-127500</v>
      </c>
      <c r="D39" s="17"/>
      <c r="E39" s="17"/>
      <c r="F39" s="388">
        <f t="shared" ref="F39:F60" si="498">SUM(K39:W39)</f>
        <v>127500</v>
      </c>
      <c r="G39" s="17"/>
      <c r="H39" s="585" t="s">
        <v>60</v>
      </c>
      <c r="I39" s="9"/>
      <c r="J39" s="593" t="s">
        <v>114</v>
      </c>
      <c r="K39" s="592"/>
      <c r="L39" s="592">
        <v>127500</v>
      </c>
      <c r="M39" s="592"/>
      <c r="N39" s="592"/>
      <c r="O39" s="592"/>
      <c r="P39" s="592"/>
      <c r="Q39" s="592"/>
      <c r="R39" s="592"/>
      <c r="S39" s="592"/>
      <c r="T39" s="592"/>
      <c r="U39" s="592"/>
      <c r="V39" s="592"/>
      <c r="W39" s="592"/>
      <c r="AR39" s="6">
        <f t="shared" si="471"/>
        <v>0</v>
      </c>
      <c r="AS39" s="6">
        <f t="shared" si="472"/>
        <v>127500</v>
      </c>
      <c r="AT39" s="6">
        <f t="shared" si="473"/>
        <v>0</v>
      </c>
      <c r="AU39" s="6">
        <f t="shared" si="474"/>
        <v>0</v>
      </c>
      <c r="AV39" s="6">
        <f t="shared" si="475"/>
        <v>0</v>
      </c>
      <c r="AW39" s="6">
        <f t="shared" si="476"/>
        <v>0</v>
      </c>
      <c r="AX39" s="6">
        <f t="shared" si="477"/>
        <v>0</v>
      </c>
      <c r="AY39" s="6">
        <f t="shared" si="478"/>
        <v>0</v>
      </c>
      <c r="AZ39" s="6">
        <f t="shared" si="479"/>
        <v>0</v>
      </c>
      <c r="BA39" s="6">
        <f t="shared" si="480"/>
        <v>0</v>
      </c>
      <c r="BB39" s="6">
        <f t="shared" si="481"/>
        <v>0</v>
      </c>
      <c r="BC39" s="6">
        <f t="shared" si="482"/>
        <v>0</v>
      </c>
      <c r="BD39" s="6">
        <f t="shared" si="483"/>
        <v>0</v>
      </c>
      <c r="BE39" s="72">
        <f t="shared" ref="BE39:BE60" si="499">SUM(AR39:BD39)</f>
        <v>127500</v>
      </c>
      <c r="CK39" s="30"/>
      <c r="CX39" s="46" t="str">
        <f t="shared" ref="CX39:CX61" si="500">B39</f>
        <v>Andre driftskostnader</v>
      </c>
      <c r="CY39" s="72">
        <f t="shared" ref="CY39:DH60" si="501">IF($H39="Egenandel",0,-AR39)</f>
        <v>0</v>
      </c>
      <c r="CZ39" s="72">
        <f t="shared" si="501"/>
        <v>-127500</v>
      </c>
      <c r="DA39" s="72">
        <f t="shared" si="501"/>
        <v>0</v>
      </c>
      <c r="DB39" s="72">
        <f t="shared" si="501"/>
        <v>0</v>
      </c>
      <c r="DC39" s="72">
        <f t="shared" si="501"/>
        <v>0</v>
      </c>
      <c r="DD39" s="72">
        <f t="shared" si="501"/>
        <v>0</v>
      </c>
      <c r="DE39" s="72">
        <f t="shared" si="501"/>
        <v>0</v>
      </c>
      <c r="DF39" s="72">
        <f t="shared" si="501"/>
        <v>0</v>
      </c>
      <c r="DG39" s="72">
        <f t="shared" si="501"/>
        <v>0</v>
      </c>
      <c r="DH39" s="72">
        <f t="shared" si="501"/>
        <v>0</v>
      </c>
      <c r="DI39" s="72">
        <f t="shared" ref="DI39:DK60" si="502">IF($H39="Egenandel",0,-BB39)</f>
        <v>0</v>
      </c>
      <c r="DJ39" s="72">
        <f t="shared" si="502"/>
        <v>0</v>
      </c>
      <c r="DK39" s="72">
        <f t="shared" si="502"/>
        <v>0</v>
      </c>
      <c r="DL39" s="72">
        <f t="shared" ref="DL39:DL61" si="503">SUM(CY39:DK39)</f>
        <v>-127500</v>
      </c>
      <c r="DO39" s="46" t="str">
        <f t="shared" ref="DO39:DO61" si="504">CX39</f>
        <v>Andre driftskostnader</v>
      </c>
      <c r="DP39" s="6">
        <f t="shared" ref="DP39:DY54" si="505">IF($H39="NFR",CY39,0)</f>
        <v>0</v>
      </c>
      <c r="DQ39" s="6">
        <f t="shared" si="505"/>
        <v>0</v>
      </c>
      <c r="DR39" s="6">
        <f t="shared" si="505"/>
        <v>0</v>
      </c>
      <c r="DS39" s="6">
        <f t="shared" si="505"/>
        <v>0</v>
      </c>
      <c r="DT39" s="6">
        <f t="shared" si="505"/>
        <v>0</v>
      </c>
      <c r="DU39" s="6">
        <f t="shared" si="505"/>
        <v>0</v>
      </c>
      <c r="DV39" s="6">
        <f t="shared" si="505"/>
        <v>0</v>
      </c>
      <c r="DW39" s="6">
        <f t="shared" si="505"/>
        <v>0</v>
      </c>
      <c r="DX39" s="6">
        <f t="shared" si="505"/>
        <v>0</v>
      </c>
      <c r="DY39" s="6">
        <f t="shared" si="505"/>
        <v>0</v>
      </c>
      <c r="DZ39" s="6">
        <f t="shared" ref="DZ39:DZ57" si="506">IF($H39="NFR",DI39,0)</f>
        <v>0</v>
      </c>
      <c r="EA39" s="6">
        <f t="shared" ref="EA39:EA57" si="507">IF($H39="NFR",DJ39,0)</f>
        <v>0</v>
      </c>
      <c r="EB39" s="6">
        <f t="shared" ref="EB39:EB57" si="508">IF($H39="NFR",DK39,0)</f>
        <v>0</v>
      </c>
      <c r="EC39" s="8">
        <f t="shared" ref="EC39:EC61" si="509">SUM(DP39:EB39)</f>
        <v>0</v>
      </c>
      <c r="EE39" s="46" t="str">
        <f t="shared" si="65"/>
        <v>Andre driftskostnader</v>
      </c>
      <c r="EF39" s="6">
        <f t="shared" ref="EF39:ER57" si="510">IF($H39=$EE$1,CY39,0)</f>
        <v>0</v>
      </c>
      <c r="EG39" s="6">
        <f t="shared" si="510"/>
        <v>-127500</v>
      </c>
      <c r="EH39" s="6">
        <f t="shared" si="510"/>
        <v>0</v>
      </c>
      <c r="EI39" s="6">
        <f t="shared" si="510"/>
        <v>0</v>
      </c>
      <c r="EJ39" s="6">
        <f t="shared" si="510"/>
        <v>0</v>
      </c>
      <c r="EK39" s="6">
        <f t="shared" si="510"/>
        <v>0</v>
      </c>
      <c r="EL39" s="6">
        <f t="shared" si="510"/>
        <v>0</v>
      </c>
      <c r="EM39" s="6">
        <f t="shared" si="510"/>
        <v>0</v>
      </c>
      <c r="EN39" s="6">
        <f t="shared" si="510"/>
        <v>0</v>
      </c>
      <c r="EO39" s="6">
        <f t="shared" si="510"/>
        <v>0</v>
      </c>
      <c r="EP39" s="6">
        <f t="shared" si="510"/>
        <v>0</v>
      </c>
      <c r="EQ39" s="6">
        <f t="shared" si="510"/>
        <v>0</v>
      </c>
      <c r="ER39" s="6">
        <f t="shared" si="510"/>
        <v>0</v>
      </c>
      <c r="ES39" s="8">
        <f t="shared" ref="ES39:ES61" si="511">SUM(EF39:ER39)</f>
        <v>-127500</v>
      </c>
      <c r="EU39" s="46" t="str">
        <f t="shared" si="67"/>
        <v>Andre driftskostnader</v>
      </c>
      <c r="EV39" s="6">
        <f t="shared" ref="EV39:FH57" si="512">IF($H39=$EU$1,CY39,0)</f>
        <v>0</v>
      </c>
      <c r="EW39" s="6">
        <f t="shared" si="512"/>
        <v>0</v>
      </c>
      <c r="EX39" s="6">
        <f t="shared" si="512"/>
        <v>0</v>
      </c>
      <c r="EY39" s="6">
        <f t="shared" si="512"/>
        <v>0</v>
      </c>
      <c r="EZ39" s="6">
        <f t="shared" si="512"/>
        <v>0</v>
      </c>
      <c r="FA39" s="6">
        <f t="shared" si="512"/>
        <v>0</v>
      </c>
      <c r="FB39" s="6">
        <f t="shared" si="512"/>
        <v>0</v>
      </c>
      <c r="FC39" s="6">
        <f t="shared" si="512"/>
        <v>0</v>
      </c>
      <c r="FD39" s="6">
        <f t="shared" si="512"/>
        <v>0</v>
      </c>
      <c r="FE39" s="6">
        <f t="shared" si="512"/>
        <v>0</v>
      </c>
      <c r="FF39" s="6">
        <f t="shared" si="512"/>
        <v>0</v>
      </c>
      <c r="FG39" s="6">
        <f t="shared" si="512"/>
        <v>0</v>
      </c>
      <c r="FH39" s="6">
        <f t="shared" si="512"/>
        <v>0</v>
      </c>
      <c r="FI39" s="8">
        <f t="shared" ref="FI39:FI61" si="513">SUM(EV39:FH39)</f>
        <v>0</v>
      </c>
      <c r="FK39" s="46" t="str">
        <f t="shared" si="69"/>
        <v>Andre driftskostnader</v>
      </c>
      <c r="FL39" s="6">
        <f t="shared" ref="FL39:FX57" si="514">IF($H39=$FK$1,CY39,0)</f>
        <v>0</v>
      </c>
      <c r="FM39" s="6">
        <f t="shared" si="514"/>
        <v>0</v>
      </c>
      <c r="FN39" s="6">
        <f t="shared" si="514"/>
        <v>0</v>
      </c>
      <c r="FO39" s="6">
        <f t="shared" si="514"/>
        <v>0</v>
      </c>
      <c r="FP39" s="6">
        <f t="shared" si="514"/>
        <v>0</v>
      </c>
      <c r="FQ39" s="6">
        <f t="shared" si="514"/>
        <v>0</v>
      </c>
      <c r="FR39" s="6">
        <f t="shared" si="514"/>
        <v>0</v>
      </c>
      <c r="FS39" s="6">
        <f t="shared" si="514"/>
        <v>0</v>
      </c>
      <c r="FT39" s="6">
        <f t="shared" si="514"/>
        <v>0</v>
      </c>
      <c r="FU39" s="6">
        <f t="shared" si="514"/>
        <v>0</v>
      </c>
      <c r="FV39" s="6">
        <f t="shared" si="514"/>
        <v>0</v>
      </c>
      <c r="FW39" s="6">
        <f t="shared" si="514"/>
        <v>0</v>
      </c>
      <c r="FX39" s="6">
        <f t="shared" si="514"/>
        <v>0</v>
      </c>
      <c r="FY39" s="8">
        <f t="shared" ref="FY39:FY61" si="515">SUM(FL39:FX39)</f>
        <v>0</v>
      </c>
      <c r="GB39" s="46" t="str">
        <f t="shared" si="52"/>
        <v>Andre driftskostnader</v>
      </c>
      <c r="GC39" s="6">
        <f t="shared" ref="GC39:GC56" si="516">IF($H39=$GB$1,AR39,0)</f>
        <v>0</v>
      </c>
      <c r="GD39" s="6">
        <f t="shared" ref="GD39:GO56" si="517">IF($H39=$GB$1,-AS39,0)</f>
        <v>0</v>
      </c>
      <c r="GE39" s="6">
        <f t="shared" si="517"/>
        <v>0</v>
      </c>
      <c r="GF39" s="6">
        <f t="shared" si="517"/>
        <v>0</v>
      </c>
      <c r="GG39" s="6">
        <f t="shared" si="517"/>
        <v>0</v>
      </c>
      <c r="GH39" s="6">
        <f t="shared" si="517"/>
        <v>0</v>
      </c>
      <c r="GI39" s="6">
        <f t="shared" si="517"/>
        <v>0</v>
      </c>
      <c r="GJ39" s="6">
        <f t="shared" si="517"/>
        <v>0</v>
      </c>
      <c r="GK39" s="6">
        <f t="shared" si="517"/>
        <v>0</v>
      </c>
      <c r="GL39" s="6">
        <f t="shared" si="517"/>
        <v>0</v>
      </c>
      <c r="GM39" s="6">
        <f t="shared" si="517"/>
        <v>0</v>
      </c>
      <c r="GN39" s="6">
        <f t="shared" si="517"/>
        <v>0</v>
      </c>
      <c r="GO39" s="6">
        <f t="shared" si="517"/>
        <v>0</v>
      </c>
      <c r="GP39" s="8">
        <f t="shared" ref="GP39:GP61" si="518">SUM(GC39:GO39)</f>
        <v>0</v>
      </c>
    </row>
    <row r="40" spans="2:198" ht="30" x14ac:dyDescent="0.25">
      <c r="B40" s="203" t="s">
        <v>113</v>
      </c>
      <c r="C40" s="388">
        <f>IF(Registrering!$B$28="Fast beløp",0,IF(Registrering!$B$28="Sats for ekst. fin. overhead",0,-F40))</f>
        <v>-124997.5</v>
      </c>
      <c r="D40" s="17"/>
      <c r="E40" s="17"/>
      <c r="F40" s="388">
        <f t="shared" si="498"/>
        <v>124997.5</v>
      </c>
      <c r="G40" s="17"/>
      <c r="H40" s="585" t="s">
        <v>60</v>
      </c>
      <c r="I40" s="10"/>
      <c r="J40" s="593" t="s">
        <v>115</v>
      </c>
      <c r="K40" s="592"/>
      <c r="L40" s="592">
        <v>124997.5</v>
      </c>
      <c r="M40" s="592"/>
      <c r="N40" s="592"/>
      <c r="O40" s="592"/>
      <c r="P40" s="592"/>
      <c r="Q40" s="592"/>
      <c r="R40" s="592"/>
      <c r="S40" s="592"/>
      <c r="T40" s="592"/>
      <c r="U40" s="592"/>
      <c r="V40" s="592"/>
      <c r="W40" s="592"/>
      <c r="AR40" s="6">
        <f t="shared" si="471"/>
        <v>0</v>
      </c>
      <c r="AS40" s="6">
        <f t="shared" si="472"/>
        <v>124997.5</v>
      </c>
      <c r="AT40" s="6">
        <f t="shared" si="473"/>
        <v>0</v>
      </c>
      <c r="AU40" s="6">
        <f t="shared" si="474"/>
        <v>0</v>
      </c>
      <c r="AV40" s="6">
        <f t="shared" si="475"/>
        <v>0</v>
      </c>
      <c r="AW40" s="6">
        <f t="shared" si="476"/>
        <v>0</v>
      </c>
      <c r="AX40" s="6">
        <f t="shared" si="477"/>
        <v>0</v>
      </c>
      <c r="AY40" s="6">
        <f t="shared" si="478"/>
        <v>0</v>
      </c>
      <c r="AZ40" s="6">
        <f t="shared" si="479"/>
        <v>0</v>
      </c>
      <c r="BA40" s="6">
        <f t="shared" si="480"/>
        <v>0</v>
      </c>
      <c r="BB40" s="6">
        <f t="shared" si="481"/>
        <v>0</v>
      </c>
      <c r="BC40" s="6">
        <f t="shared" si="482"/>
        <v>0</v>
      </c>
      <c r="BD40" s="6">
        <f t="shared" si="483"/>
        <v>0</v>
      </c>
      <c r="BE40" s="72">
        <f t="shared" si="499"/>
        <v>124997.5</v>
      </c>
      <c r="CK40" s="30"/>
      <c r="CX40" s="46" t="str">
        <f t="shared" si="500"/>
        <v>Andre driftskostnader</v>
      </c>
      <c r="CY40" s="72">
        <f t="shared" si="501"/>
        <v>0</v>
      </c>
      <c r="CZ40" s="72">
        <f t="shared" si="501"/>
        <v>-124997.5</v>
      </c>
      <c r="DA40" s="72">
        <f t="shared" si="501"/>
        <v>0</v>
      </c>
      <c r="DB40" s="72">
        <f t="shared" si="501"/>
        <v>0</v>
      </c>
      <c r="DC40" s="72">
        <f t="shared" si="501"/>
        <v>0</v>
      </c>
      <c r="DD40" s="72">
        <f t="shared" si="501"/>
        <v>0</v>
      </c>
      <c r="DE40" s="72">
        <f t="shared" si="501"/>
        <v>0</v>
      </c>
      <c r="DF40" s="72">
        <f t="shared" si="501"/>
        <v>0</v>
      </c>
      <c r="DG40" s="72">
        <f t="shared" si="501"/>
        <v>0</v>
      </c>
      <c r="DH40" s="72">
        <f t="shared" si="501"/>
        <v>0</v>
      </c>
      <c r="DI40" s="72">
        <f t="shared" si="502"/>
        <v>0</v>
      </c>
      <c r="DJ40" s="72">
        <f t="shared" si="502"/>
        <v>0</v>
      </c>
      <c r="DK40" s="72">
        <f t="shared" si="502"/>
        <v>0</v>
      </c>
      <c r="DL40" s="72">
        <f t="shared" si="503"/>
        <v>-124997.5</v>
      </c>
      <c r="DO40" s="46" t="str">
        <f t="shared" si="504"/>
        <v>Andre driftskostnader</v>
      </c>
      <c r="DP40" s="6">
        <f t="shared" si="505"/>
        <v>0</v>
      </c>
      <c r="DQ40" s="6">
        <f t="shared" si="505"/>
        <v>0</v>
      </c>
      <c r="DR40" s="6">
        <f t="shared" si="505"/>
        <v>0</v>
      </c>
      <c r="DS40" s="6">
        <f t="shared" si="505"/>
        <v>0</v>
      </c>
      <c r="DT40" s="6">
        <f t="shared" si="505"/>
        <v>0</v>
      </c>
      <c r="DU40" s="6">
        <f t="shared" si="505"/>
        <v>0</v>
      </c>
      <c r="DV40" s="6">
        <f t="shared" si="505"/>
        <v>0</v>
      </c>
      <c r="DW40" s="6">
        <f t="shared" si="505"/>
        <v>0</v>
      </c>
      <c r="DX40" s="6">
        <f t="shared" si="505"/>
        <v>0</v>
      </c>
      <c r="DY40" s="6">
        <f t="shared" si="505"/>
        <v>0</v>
      </c>
      <c r="DZ40" s="6">
        <f t="shared" si="506"/>
        <v>0</v>
      </c>
      <c r="EA40" s="6">
        <f t="shared" si="507"/>
        <v>0</v>
      </c>
      <c r="EB40" s="6">
        <f t="shared" si="508"/>
        <v>0</v>
      </c>
      <c r="EC40" s="8">
        <f t="shared" si="509"/>
        <v>0</v>
      </c>
      <c r="EE40" s="46" t="str">
        <f t="shared" si="65"/>
        <v>Andre driftskostnader</v>
      </c>
      <c r="EF40" s="6">
        <f t="shared" si="510"/>
        <v>0</v>
      </c>
      <c r="EG40" s="6">
        <f t="shared" si="510"/>
        <v>-124997.5</v>
      </c>
      <c r="EH40" s="6">
        <f t="shared" si="510"/>
        <v>0</v>
      </c>
      <c r="EI40" s="6">
        <f t="shared" si="510"/>
        <v>0</v>
      </c>
      <c r="EJ40" s="6">
        <f t="shared" si="510"/>
        <v>0</v>
      </c>
      <c r="EK40" s="6">
        <f t="shared" si="510"/>
        <v>0</v>
      </c>
      <c r="EL40" s="6">
        <f t="shared" si="510"/>
        <v>0</v>
      </c>
      <c r="EM40" s="6">
        <f t="shared" si="510"/>
        <v>0</v>
      </c>
      <c r="EN40" s="6">
        <f t="shared" si="510"/>
        <v>0</v>
      </c>
      <c r="EO40" s="6">
        <f t="shared" si="510"/>
        <v>0</v>
      </c>
      <c r="EP40" s="6">
        <f t="shared" si="510"/>
        <v>0</v>
      </c>
      <c r="EQ40" s="6">
        <f t="shared" si="510"/>
        <v>0</v>
      </c>
      <c r="ER40" s="6">
        <f t="shared" si="510"/>
        <v>0</v>
      </c>
      <c r="ES40" s="8">
        <f t="shared" si="511"/>
        <v>-124997.5</v>
      </c>
      <c r="EU40" s="46" t="str">
        <f t="shared" si="67"/>
        <v>Andre driftskostnader</v>
      </c>
      <c r="EV40" s="6">
        <f t="shared" si="512"/>
        <v>0</v>
      </c>
      <c r="EW40" s="6">
        <f t="shared" si="512"/>
        <v>0</v>
      </c>
      <c r="EX40" s="6">
        <f t="shared" si="512"/>
        <v>0</v>
      </c>
      <c r="EY40" s="6">
        <f t="shared" si="512"/>
        <v>0</v>
      </c>
      <c r="EZ40" s="6">
        <f t="shared" si="512"/>
        <v>0</v>
      </c>
      <c r="FA40" s="6">
        <f t="shared" si="512"/>
        <v>0</v>
      </c>
      <c r="FB40" s="6">
        <f t="shared" si="512"/>
        <v>0</v>
      </c>
      <c r="FC40" s="6">
        <f t="shared" si="512"/>
        <v>0</v>
      </c>
      <c r="FD40" s="6">
        <f t="shared" si="512"/>
        <v>0</v>
      </c>
      <c r="FE40" s="6">
        <f t="shared" si="512"/>
        <v>0</v>
      </c>
      <c r="FF40" s="6">
        <f t="shared" si="512"/>
        <v>0</v>
      </c>
      <c r="FG40" s="6">
        <f t="shared" si="512"/>
        <v>0</v>
      </c>
      <c r="FH40" s="6">
        <f t="shared" si="512"/>
        <v>0</v>
      </c>
      <c r="FI40" s="8">
        <f t="shared" si="513"/>
        <v>0</v>
      </c>
      <c r="FK40" s="46" t="str">
        <f t="shared" si="69"/>
        <v>Andre driftskostnader</v>
      </c>
      <c r="FL40" s="6">
        <f t="shared" si="514"/>
        <v>0</v>
      </c>
      <c r="FM40" s="6">
        <f t="shared" si="514"/>
        <v>0</v>
      </c>
      <c r="FN40" s="6">
        <f t="shared" si="514"/>
        <v>0</v>
      </c>
      <c r="FO40" s="6">
        <f t="shared" si="514"/>
        <v>0</v>
      </c>
      <c r="FP40" s="6">
        <f t="shared" si="514"/>
        <v>0</v>
      </c>
      <c r="FQ40" s="6">
        <f t="shared" si="514"/>
        <v>0</v>
      </c>
      <c r="FR40" s="6">
        <f t="shared" si="514"/>
        <v>0</v>
      </c>
      <c r="FS40" s="6">
        <f t="shared" si="514"/>
        <v>0</v>
      </c>
      <c r="FT40" s="6">
        <f t="shared" si="514"/>
        <v>0</v>
      </c>
      <c r="FU40" s="6">
        <f t="shared" si="514"/>
        <v>0</v>
      </c>
      <c r="FV40" s="6">
        <f t="shared" si="514"/>
        <v>0</v>
      </c>
      <c r="FW40" s="6">
        <f t="shared" si="514"/>
        <v>0</v>
      </c>
      <c r="FX40" s="6">
        <f t="shared" si="514"/>
        <v>0</v>
      </c>
      <c r="FY40" s="8">
        <f t="shared" si="515"/>
        <v>0</v>
      </c>
      <c r="GB40" s="46" t="str">
        <f t="shared" si="52"/>
        <v>Andre driftskostnader</v>
      </c>
      <c r="GC40" s="6">
        <f t="shared" si="516"/>
        <v>0</v>
      </c>
      <c r="GD40" s="6">
        <f t="shared" si="517"/>
        <v>0</v>
      </c>
      <c r="GE40" s="6">
        <f t="shared" si="517"/>
        <v>0</v>
      </c>
      <c r="GF40" s="6">
        <f t="shared" si="517"/>
        <v>0</v>
      </c>
      <c r="GG40" s="6">
        <f t="shared" si="517"/>
        <v>0</v>
      </c>
      <c r="GH40" s="6">
        <f t="shared" si="517"/>
        <v>0</v>
      </c>
      <c r="GI40" s="6">
        <f t="shared" si="517"/>
        <v>0</v>
      </c>
      <c r="GJ40" s="6">
        <f t="shared" si="517"/>
        <v>0</v>
      </c>
      <c r="GK40" s="6">
        <f t="shared" si="517"/>
        <v>0</v>
      </c>
      <c r="GL40" s="6">
        <f t="shared" si="517"/>
        <v>0</v>
      </c>
      <c r="GM40" s="6">
        <f t="shared" si="517"/>
        <v>0</v>
      </c>
      <c r="GN40" s="6">
        <f t="shared" si="517"/>
        <v>0</v>
      </c>
      <c r="GO40" s="6">
        <f t="shared" si="517"/>
        <v>0</v>
      </c>
      <c r="GP40" s="8">
        <f t="shared" si="518"/>
        <v>0</v>
      </c>
    </row>
    <row r="41" spans="2:198" ht="15" x14ac:dyDescent="0.25">
      <c r="B41" s="203" t="s">
        <v>113</v>
      </c>
      <c r="C41" s="388">
        <f>IF(Registrering!$B$28="Fast beløp",0,IF(Registrering!$B$28="Sats for ekst. fin. overhead",0,-F41))</f>
        <v>-375000</v>
      </c>
      <c r="D41" s="17"/>
      <c r="E41" s="17"/>
      <c r="F41" s="388">
        <f t="shared" ref="F41:F55" si="519">SUM(K41:W41)</f>
        <v>375000</v>
      </c>
      <c r="G41" s="17"/>
      <c r="H41" s="585" t="s">
        <v>60</v>
      </c>
      <c r="I41" s="10"/>
      <c r="J41" s="593" t="s">
        <v>116</v>
      </c>
      <c r="K41" s="592"/>
      <c r="L41" s="592">
        <v>375000</v>
      </c>
      <c r="M41" s="592"/>
      <c r="N41" s="592"/>
      <c r="O41" s="592"/>
      <c r="P41" s="592"/>
      <c r="Q41" s="592"/>
      <c r="R41" s="592"/>
      <c r="S41" s="592"/>
      <c r="T41" s="592"/>
      <c r="U41" s="592"/>
      <c r="V41" s="592"/>
      <c r="W41" s="592"/>
      <c r="AR41" s="6">
        <f t="shared" ref="AR41:AR55" si="520">K41</f>
        <v>0</v>
      </c>
      <c r="AS41" s="6">
        <f t="shared" ref="AS41:AS55" si="521">L41</f>
        <v>375000</v>
      </c>
      <c r="AT41" s="6">
        <f t="shared" ref="AT41:AT55" si="522">M41</f>
        <v>0</v>
      </c>
      <c r="AU41" s="6">
        <f t="shared" ref="AU41:AU55" si="523">N41</f>
        <v>0</v>
      </c>
      <c r="AV41" s="6">
        <f t="shared" ref="AV41:AV55" si="524">O41</f>
        <v>0</v>
      </c>
      <c r="AW41" s="6">
        <f t="shared" ref="AW41:AW55" si="525">P41</f>
        <v>0</v>
      </c>
      <c r="AX41" s="6">
        <f t="shared" ref="AX41:AX55" si="526">Q41</f>
        <v>0</v>
      </c>
      <c r="AY41" s="6">
        <f t="shared" ref="AY41:AY55" si="527">R41</f>
        <v>0</v>
      </c>
      <c r="AZ41" s="6">
        <f t="shared" ref="AZ41:AZ55" si="528">S41</f>
        <v>0</v>
      </c>
      <c r="BA41" s="6">
        <f t="shared" ref="BA41:BA55" si="529">T41</f>
        <v>0</v>
      </c>
      <c r="BB41" s="6">
        <f t="shared" ref="BB41:BB55" si="530">U41</f>
        <v>0</v>
      </c>
      <c r="BC41" s="6">
        <f t="shared" ref="BC41:BC55" si="531">V41</f>
        <v>0</v>
      </c>
      <c r="BD41" s="6">
        <f t="shared" ref="BD41:BD55" si="532">W41</f>
        <v>0</v>
      </c>
      <c r="BE41" s="72">
        <f t="shared" ref="BE41:BE55" si="533">SUM(AR41:BD41)</f>
        <v>375000</v>
      </c>
      <c r="CK41" s="30"/>
      <c r="CX41" s="46" t="str">
        <f t="shared" ref="CX41:CX55" si="534">B41</f>
        <v>Andre driftskostnader</v>
      </c>
      <c r="CY41" s="72">
        <f t="shared" ref="CY41:CY55" si="535">IF($H41="Egenandel",0,-AR41)</f>
        <v>0</v>
      </c>
      <c r="CZ41" s="72">
        <f t="shared" ref="CZ41:CZ55" si="536">IF($H41="Egenandel",0,-AS41)</f>
        <v>-375000</v>
      </c>
      <c r="DA41" s="72">
        <f t="shared" ref="DA41:DA55" si="537">IF($H41="Egenandel",0,-AT41)</f>
        <v>0</v>
      </c>
      <c r="DB41" s="72">
        <f t="shared" ref="DB41:DB55" si="538">IF($H41="Egenandel",0,-AU41)</f>
        <v>0</v>
      </c>
      <c r="DC41" s="72">
        <f t="shared" ref="DC41:DC55" si="539">IF($H41="Egenandel",0,-AV41)</f>
        <v>0</v>
      </c>
      <c r="DD41" s="72">
        <f t="shared" ref="DD41:DD55" si="540">IF($H41="Egenandel",0,-AW41)</f>
        <v>0</v>
      </c>
      <c r="DE41" s="72">
        <f t="shared" ref="DE41:DE55" si="541">IF($H41="Egenandel",0,-AX41)</f>
        <v>0</v>
      </c>
      <c r="DF41" s="72">
        <f t="shared" ref="DF41:DF55" si="542">IF($H41="Egenandel",0,-AY41)</f>
        <v>0</v>
      </c>
      <c r="DG41" s="72">
        <f t="shared" ref="DG41:DG55" si="543">IF($H41="Egenandel",0,-AZ41)</f>
        <v>0</v>
      </c>
      <c r="DH41" s="72">
        <f t="shared" ref="DH41:DH55" si="544">IF($H41="Egenandel",0,-BA41)</f>
        <v>0</v>
      </c>
      <c r="DI41" s="72">
        <f t="shared" ref="DI41:DI55" si="545">IF($H41="Egenandel",0,-BB41)</f>
        <v>0</v>
      </c>
      <c r="DJ41" s="72">
        <f t="shared" ref="DJ41:DJ55" si="546">IF($H41="Egenandel",0,-BC41)</f>
        <v>0</v>
      </c>
      <c r="DK41" s="72">
        <f t="shared" ref="DK41:DK55" si="547">IF($H41="Egenandel",0,-BD41)</f>
        <v>0</v>
      </c>
      <c r="DL41" s="72">
        <f t="shared" ref="DL41:DL55" si="548">SUM(CY41:DK41)</f>
        <v>-375000</v>
      </c>
      <c r="DO41" s="46" t="str">
        <f t="shared" si="504"/>
        <v>Andre driftskostnader</v>
      </c>
      <c r="DP41" s="6">
        <f t="shared" si="505"/>
        <v>0</v>
      </c>
      <c r="DQ41" s="6">
        <f t="shared" si="505"/>
        <v>0</v>
      </c>
      <c r="DR41" s="6">
        <f t="shared" si="505"/>
        <v>0</v>
      </c>
      <c r="DS41" s="6">
        <f t="shared" si="505"/>
        <v>0</v>
      </c>
      <c r="DT41" s="6">
        <f t="shared" si="505"/>
        <v>0</v>
      </c>
      <c r="DU41" s="6">
        <f t="shared" si="505"/>
        <v>0</v>
      </c>
      <c r="DV41" s="6">
        <f t="shared" si="505"/>
        <v>0</v>
      </c>
      <c r="DW41" s="6">
        <f t="shared" si="505"/>
        <v>0</v>
      </c>
      <c r="DX41" s="6">
        <f t="shared" si="505"/>
        <v>0</v>
      </c>
      <c r="DY41" s="6">
        <f t="shared" si="505"/>
        <v>0</v>
      </c>
      <c r="DZ41" s="6">
        <f t="shared" ref="DZ41:DZ55" si="549">IF($H41="NFR",DI41,0)</f>
        <v>0</v>
      </c>
      <c r="EA41" s="6">
        <f t="shared" ref="EA41:EA55" si="550">IF($H41="NFR",DJ41,0)</f>
        <v>0</v>
      </c>
      <c r="EB41" s="6">
        <f t="shared" ref="EB41:EB55" si="551">IF($H41="NFR",DK41,0)</f>
        <v>0</v>
      </c>
      <c r="EC41" s="8">
        <f t="shared" ref="EC41:EC55" si="552">SUM(DP41:EB41)</f>
        <v>0</v>
      </c>
      <c r="EE41" s="46" t="str">
        <f t="shared" si="65"/>
        <v>Andre driftskostnader</v>
      </c>
      <c r="EF41" s="6">
        <f t="shared" ref="EF41:EF55" si="553">IF($H41=$EE$1,CY41,0)</f>
        <v>0</v>
      </c>
      <c r="EG41" s="6">
        <f t="shared" ref="EG41:EG55" si="554">IF($H41=$EE$1,CZ41,0)</f>
        <v>-375000</v>
      </c>
      <c r="EH41" s="6">
        <f t="shared" ref="EH41:EH55" si="555">IF($H41=$EE$1,DA41,0)</f>
        <v>0</v>
      </c>
      <c r="EI41" s="6">
        <f t="shared" ref="EI41:EI55" si="556">IF($H41=$EE$1,DB41,0)</f>
        <v>0</v>
      </c>
      <c r="EJ41" s="6">
        <f t="shared" ref="EJ41:EJ55" si="557">IF($H41=$EE$1,DC41,0)</f>
        <v>0</v>
      </c>
      <c r="EK41" s="6">
        <f t="shared" ref="EK41:EK55" si="558">IF($H41=$EE$1,DD41,0)</f>
        <v>0</v>
      </c>
      <c r="EL41" s="6">
        <f t="shared" ref="EL41:EL55" si="559">IF($H41=$EE$1,DE41,0)</f>
        <v>0</v>
      </c>
      <c r="EM41" s="6">
        <f t="shared" ref="EM41:EM55" si="560">IF($H41=$EE$1,DF41,0)</f>
        <v>0</v>
      </c>
      <c r="EN41" s="6">
        <f t="shared" ref="EN41:EN55" si="561">IF($H41=$EE$1,DG41,0)</f>
        <v>0</v>
      </c>
      <c r="EO41" s="6">
        <f t="shared" ref="EO41:EO55" si="562">IF($H41=$EE$1,DH41,0)</f>
        <v>0</v>
      </c>
      <c r="EP41" s="6">
        <f t="shared" ref="EP41:EP55" si="563">IF($H41=$EE$1,DI41,0)</f>
        <v>0</v>
      </c>
      <c r="EQ41" s="6">
        <f t="shared" ref="EQ41:EQ55" si="564">IF($H41=$EE$1,DJ41,0)</f>
        <v>0</v>
      </c>
      <c r="ER41" s="6">
        <f t="shared" ref="ER41:ER55" si="565">IF($H41=$EE$1,DK41,0)</f>
        <v>0</v>
      </c>
      <c r="ES41" s="8">
        <f t="shared" ref="ES41:ES55" si="566">SUM(EF41:ER41)</f>
        <v>-375000</v>
      </c>
      <c r="EU41" s="46" t="str">
        <f t="shared" si="67"/>
        <v>Andre driftskostnader</v>
      </c>
      <c r="EV41" s="6">
        <f t="shared" ref="EV41:EV55" si="567">IF($H41=$EU$1,CY41,0)</f>
        <v>0</v>
      </c>
      <c r="EW41" s="6">
        <f t="shared" ref="EW41:EW55" si="568">IF($H41=$EU$1,CZ41,0)</f>
        <v>0</v>
      </c>
      <c r="EX41" s="6">
        <f t="shared" ref="EX41:EX55" si="569">IF($H41=$EU$1,DA41,0)</f>
        <v>0</v>
      </c>
      <c r="EY41" s="6">
        <f t="shared" ref="EY41:EY55" si="570">IF($H41=$EU$1,DB41,0)</f>
        <v>0</v>
      </c>
      <c r="EZ41" s="6">
        <f t="shared" ref="EZ41:EZ55" si="571">IF($H41=$EU$1,DC41,0)</f>
        <v>0</v>
      </c>
      <c r="FA41" s="6">
        <f t="shared" ref="FA41:FA55" si="572">IF($H41=$EU$1,DD41,0)</f>
        <v>0</v>
      </c>
      <c r="FB41" s="6">
        <f t="shared" ref="FB41:FB55" si="573">IF($H41=$EU$1,DE41,0)</f>
        <v>0</v>
      </c>
      <c r="FC41" s="6">
        <f t="shared" ref="FC41:FC55" si="574">IF($H41=$EU$1,DF41,0)</f>
        <v>0</v>
      </c>
      <c r="FD41" s="6">
        <f t="shared" ref="FD41:FD55" si="575">IF($H41=$EU$1,DG41,0)</f>
        <v>0</v>
      </c>
      <c r="FE41" s="6">
        <f t="shared" ref="FE41:FE55" si="576">IF($H41=$EU$1,DH41,0)</f>
        <v>0</v>
      </c>
      <c r="FF41" s="6">
        <f t="shared" ref="FF41:FF55" si="577">IF($H41=$EU$1,DI41,0)</f>
        <v>0</v>
      </c>
      <c r="FG41" s="6">
        <f t="shared" ref="FG41:FG55" si="578">IF($H41=$EU$1,DJ41,0)</f>
        <v>0</v>
      </c>
      <c r="FH41" s="6">
        <f t="shared" ref="FH41:FH55" si="579">IF($H41=$EU$1,DK41,0)</f>
        <v>0</v>
      </c>
      <c r="FI41" s="8">
        <f t="shared" ref="FI41:FI55" si="580">SUM(EV41:FH41)</f>
        <v>0</v>
      </c>
      <c r="FK41" s="46" t="str">
        <f t="shared" si="69"/>
        <v>Andre driftskostnader</v>
      </c>
      <c r="FL41" s="6">
        <f t="shared" ref="FL41:FL55" si="581">IF($H41=$FK$1,CY41,0)</f>
        <v>0</v>
      </c>
      <c r="FM41" s="6">
        <f t="shared" ref="FM41:FM55" si="582">IF($H41=$FK$1,CZ41,0)</f>
        <v>0</v>
      </c>
      <c r="FN41" s="6">
        <f t="shared" ref="FN41:FN55" si="583">IF($H41=$FK$1,DA41,0)</f>
        <v>0</v>
      </c>
      <c r="FO41" s="6">
        <f t="shared" ref="FO41:FO55" si="584">IF($H41=$FK$1,DB41,0)</f>
        <v>0</v>
      </c>
      <c r="FP41" s="6">
        <f t="shared" ref="FP41:FP55" si="585">IF($H41=$FK$1,DC41,0)</f>
        <v>0</v>
      </c>
      <c r="FQ41" s="6">
        <f t="shared" ref="FQ41:FQ55" si="586">IF($H41=$FK$1,DD41,0)</f>
        <v>0</v>
      </c>
      <c r="FR41" s="6">
        <f t="shared" ref="FR41:FR55" si="587">IF($H41=$FK$1,DE41,0)</f>
        <v>0</v>
      </c>
      <c r="FS41" s="6">
        <f t="shared" ref="FS41:FS55" si="588">IF($H41=$FK$1,DF41,0)</f>
        <v>0</v>
      </c>
      <c r="FT41" s="6">
        <f t="shared" ref="FT41:FT55" si="589">IF($H41=$FK$1,DG41,0)</f>
        <v>0</v>
      </c>
      <c r="FU41" s="6">
        <f t="shared" ref="FU41:FU55" si="590">IF($H41=$FK$1,DH41,0)</f>
        <v>0</v>
      </c>
      <c r="FV41" s="6">
        <f t="shared" ref="FV41:FV55" si="591">IF($H41=$FK$1,DI41,0)</f>
        <v>0</v>
      </c>
      <c r="FW41" s="6">
        <f t="shared" ref="FW41:FW55" si="592">IF($H41=$FK$1,DJ41,0)</f>
        <v>0</v>
      </c>
      <c r="FX41" s="6">
        <f t="shared" ref="FX41:FX55" si="593">IF($H41=$FK$1,DK41,0)</f>
        <v>0</v>
      </c>
      <c r="FY41" s="8">
        <f t="shared" ref="FY41:FY55" si="594">SUM(FL41:FX41)</f>
        <v>0</v>
      </c>
      <c r="GB41" s="46" t="str">
        <f t="shared" si="52"/>
        <v>Andre driftskostnader</v>
      </c>
      <c r="GC41" s="6">
        <f t="shared" si="516"/>
        <v>0</v>
      </c>
      <c r="GD41" s="6">
        <f t="shared" ref="GD41:GD55" si="595">IF($H41=$GB$1,-AS41,0)</f>
        <v>0</v>
      </c>
      <c r="GE41" s="6">
        <f t="shared" ref="GE41:GE55" si="596">IF($H41=$GB$1,-AT41,0)</f>
        <v>0</v>
      </c>
      <c r="GF41" s="6">
        <f t="shared" ref="GF41:GF55" si="597">IF($H41=$GB$1,-AU41,0)</f>
        <v>0</v>
      </c>
      <c r="GG41" s="6">
        <f t="shared" ref="GG41:GG55" si="598">IF($H41=$GB$1,-AV41,0)</f>
        <v>0</v>
      </c>
      <c r="GH41" s="6">
        <f t="shared" ref="GH41:GH55" si="599">IF($H41=$GB$1,-AW41,0)</f>
        <v>0</v>
      </c>
      <c r="GI41" s="6">
        <f t="shared" ref="GI41:GI55" si="600">IF($H41=$GB$1,-AX41,0)</f>
        <v>0</v>
      </c>
      <c r="GJ41" s="6">
        <f t="shared" ref="GJ41:GJ55" si="601">IF($H41=$GB$1,-AY41,0)</f>
        <v>0</v>
      </c>
      <c r="GK41" s="6">
        <f t="shared" ref="GK41:GK55" si="602">IF($H41=$GB$1,-AZ41,0)</f>
        <v>0</v>
      </c>
      <c r="GL41" s="6">
        <f t="shared" ref="GL41:GL55" si="603">IF($H41=$GB$1,-BA41,0)</f>
        <v>0</v>
      </c>
      <c r="GM41" s="6">
        <f t="shared" ref="GM41:GM55" si="604">IF($H41=$GB$1,-BB41,0)</f>
        <v>0</v>
      </c>
      <c r="GN41" s="6">
        <f t="shared" ref="GN41:GN55" si="605">IF($H41=$GB$1,-BC41,0)</f>
        <v>0</v>
      </c>
      <c r="GO41" s="6">
        <f t="shared" ref="GO41:GO55" si="606">IF($H41=$GB$1,-BD41,0)</f>
        <v>0</v>
      </c>
      <c r="GP41" s="8">
        <f t="shared" ref="GP41:GP55" si="607">SUM(GC41:GO41)</f>
        <v>0</v>
      </c>
    </row>
    <row r="42" spans="2:198" ht="15" x14ac:dyDescent="0.25">
      <c r="B42" s="203" t="s">
        <v>113</v>
      </c>
      <c r="C42" s="388">
        <f>IF(Registrering!$B$28="Fast beløp",0,IF(Registrering!$B$28="Sats for ekst. fin. overhead",0,-F42))</f>
        <v>-200000</v>
      </c>
      <c r="D42" s="17"/>
      <c r="E42" s="17"/>
      <c r="F42" s="388">
        <f t="shared" si="519"/>
        <v>200000</v>
      </c>
      <c r="G42" s="17"/>
      <c r="H42" s="585" t="s">
        <v>60</v>
      </c>
      <c r="I42" s="10"/>
      <c r="J42" s="593" t="s">
        <v>117</v>
      </c>
      <c r="K42" s="592"/>
      <c r="L42" s="592">
        <v>200000</v>
      </c>
      <c r="M42" s="592"/>
      <c r="N42" s="592"/>
      <c r="O42" s="592"/>
      <c r="P42" s="592"/>
      <c r="Q42" s="592"/>
      <c r="R42" s="592"/>
      <c r="S42" s="592"/>
      <c r="T42" s="592"/>
      <c r="U42" s="592"/>
      <c r="V42" s="592"/>
      <c r="W42" s="592"/>
      <c r="AR42" s="6">
        <f t="shared" si="520"/>
        <v>0</v>
      </c>
      <c r="AS42" s="6">
        <f t="shared" si="521"/>
        <v>200000</v>
      </c>
      <c r="AT42" s="6">
        <f t="shared" si="522"/>
        <v>0</v>
      </c>
      <c r="AU42" s="6">
        <f t="shared" si="523"/>
        <v>0</v>
      </c>
      <c r="AV42" s="6">
        <f t="shared" si="524"/>
        <v>0</v>
      </c>
      <c r="AW42" s="6">
        <f t="shared" si="525"/>
        <v>0</v>
      </c>
      <c r="AX42" s="6">
        <f t="shared" si="526"/>
        <v>0</v>
      </c>
      <c r="AY42" s="6">
        <f t="shared" si="527"/>
        <v>0</v>
      </c>
      <c r="AZ42" s="6">
        <f t="shared" si="528"/>
        <v>0</v>
      </c>
      <c r="BA42" s="6">
        <f t="shared" si="529"/>
        <v>0</v>
      </c>
      <c r="BB42" s="6">
        <f t="shared" si="530"/>
        <v>0</v>
      </c>
      <c r="BC42" s="6">
        <f t="shared" si="531"/>
        <v>0</v>
      </c>
      <c r="BD42" s="6">
        <f t="shared" si="532"/>
        <v>0</v>
      </c>
      <c r="BE42" s="72">
        <f t="shared" si="533"/>
        <v>200000</v>
      </c>
      <c r="CK42" s="30"/>
      <c r="CX42" s="46" t="str">
        <f t="shared" si="534"/>
        <v>Andre driftskostnader</v>
      </c>
      <c r="CY42" s="72">
        <f t="shared" si="535"/>
        <v>0</v>
      </c>
      <c r="CZ42" s="72">
        <f t="shared" si="536"/>
        <v>-200000</v>
      </c>
      <c r="DA42" s="72">
        <f t="shared" si="537"/>
        <v>0</v>
      </c>
      <c r="DB42" s="72">
        <f t="shared" si="538"/>
        <v>0</v>
      </c>
      <c r="DC42" s="72">
        <f t="shared" si="539"/>
        <v>0</v>
      </c>
      <c r="DD42" s="72">
        <f t="shared" si="540"/>
        <v>0</v>
      </c>
      <c r="DE42" s="72">
        <f t="shared" si="541"/>
        <v>0</v>
      </c>
      <c r="DF42" s="72">
        <f t="shared" si="542"/>
        <v>0</v>
      </c>
      <c r="DG42" s="72">
        <f t="shared" si="543"/>
        <v>0</v>
      </c>
      <c r="DH42" s="72">
        <f t="shared" si="544"/>
        <v>0</v>
      </c>
      <c r="DI42" s="72">
        <f t="shared" si="545"/>
        <v>0</v>
      </c>
      <c r="DJ42" s="72">
        <f t="shared" si="546"/>
        <v>0</v>
      </c>
      <c r="DK42" s="72">
        <f t="shared" si="547"/>
        <v>0</v>
      </c>
      <c r="DL42" s="72">
        <f t="shared" si="548"/>
        <v>-200000</v>
      </c>
      <c r="DO42" s="46" t="str">
        <f t="shared" si="504"/>
        <v>Andre driftskostnader</v>
      </c>
      <c r="DP42" s="6">
        <f t="shared" si="505"/>
        <v>0</v>
      </c>
      <c r="DQ42" s="6">
        <f t="shared" si="505"/>
        <v>0</v>
      </c>
      <c r="DR42" s="6">
        <f t="shared" si="505"/>
        <v>0</v>
      </c>
      <c r="DS42" s="6">
        <f t="shared" si="505"/>
        <v>0</v>
      </c>
      <c r="DT42" s="6">
        <f t="shared" si="505"/>
        <v>0</v>
      </c>
      <c r="DU42" s="6">
        <f t="shared" si="505"/>
        <v>0</v>
      </c>
      <c r="DV42" s="6">
        <f t="shared" si="505"/>
        <v>0</v>
      </c>
      <c r="DW42" s="6">
        <f t="shared" si="505"/>
        <v>0</v>
      </c>
      <c r="DX42" s="6">
        <f t="shared" si="505"/>
        <v>0</v>
      </c>
      <c r="DY42" s="6">
        <f t="shared" si="505"/>
        <v>0</v>
      </c>
      <c r="DZ42" s="6">
        <f t="shared" si="549"/>
        <v>0</v>
      </c>
      <c r="EA42" s="6">
        <f t="shared" si="550"/>
        <v>0</v>
      </c>
      <c r="EB42" s="6">
        <f t="shared" si="551"/>
        <v>0</v>
      </c>
      <c r="EC42" s="8">
        <f t="shared" si="552"/>
        <v>0</v>
      </c>
      <c r="EE42" s="46" t="str">
        <f t="shared" si="65"/>
        <v>Andre driftskostnader</v>
      </c>
      <c r="EF42" s="6">
        <f t="shared" si="553"/>
        <v>0</v>
      </c>
      <c r="EG42" s="6">
        <f t="shared" si="554"/>
        <v>-200000</v>
      </c>
      <c r="EH42" s="6">
        <f t="shared" si="555"/>
        <v>0</v>
      </c>
      <c r="EI42" s="6">
        <f t="shared" si="556"/>
        <v>0</v>
      </c>
      <c r="EJ42" s="6">
        <f t="shared" si="557"/>
        <v>0</v>
      </c>
      <c r="EK42" s="6">
        <f t="shared" si="558"/>
        <v>0</v>
      </c>
      <c r="EL42" s="6">
        <f t="shared" si="559"/>
        <v>0</v>
      </c>
      <c r="EM42" s="6">
        <f t="shared" si="560"/>
        <v>0</v>
      </c>
      <c r="EN42" s="6">
        <f t="shared" si="561"/>
        <v>0</v>
      </c>
      <c r="EO42" s="6">
        <f t="shared" si="562"/>
        <v>0</v>
      </c>
      <c r="EP42" s="6">
        <f t="shared" si="563"/>
        <v>0</v>
      </c>
      <c r="EQ42" s="6">
        <f t="shared" si="564"/>
        <v>0</v>
      </c>
      <c r="ER42" s="6">
        <f t="shared" si="565"/>
        <v>0</v>
      </c>
      <c r="ES42" s="8">
        <f t="shared" si="566"/>
        <v>-200000</v>
      </c>
      <c r="EU42" s="46" t="str">
        <f t="shared" si="67"/>
        <v>Andre driftskostnader</v>
      </c>
      <c r="EV42" s="6">
        <f t="shared" si="567"/>
        <v>0</v>
      </c>
      <c r="EW42" s="6">
        <f t="shared" si="568"/>
        <v>0</v>
      </c>
      <c r="EX42" s="6">
        <f t="shared" si="569"/>
        <v>0</v>
      </c>
      <c r="EY42" s="6">
        <f t="shared" si="570"/>
        <v>0</v>
      </c>
      <c r="EZ42" s="6">
        <f t="shared" si="571"/>
        <v>0</v>
      </c>
      <c r="FA42" s="6">
        <f t="shared" si="572"/>
        <v>0</v>
      </c>
      <c r="FB42" s="6">
        <f t="shared" si="573"/>
        <v>0</v>
      </c>
      <c r="FC42" s="6">
        <f t="shared" si="574"/>
        <v>0</v>
      </c>
      <c r="FD42" s="6">
        <f t="shared" si="575"/>
        <v>0</v>
      </c>
      <c r="FE42" s="6">
        <f t="shared" si="576"/>
        <v>0</v>
      </c>
      <c r="FF42" s="6">
        <f t="shared" si="577"/>
        <v>0</v>
      </c>
      <c r="FG42" s="6">
        <f t="shared" si="578"/>
        <v>0</v>
      </c>
      <c r="FH42" s="6">
        <f t="shared" si="579"/>
        <v>0</v>
      </c>
      <c r="FI42" s="8">
        <f t="shared" si="580"/>
        <v>0</v>
      </c>
      <c r="FK42" s="46" t="str">
        <f t="shared" si="69"/>
        <v>Andre driftskostnader</v>
      </c>
      <c r="FL42" s="6">
        <f t="shared" si="581"/>
        <v>0</v>
      </c>
      <c r="FM42" s="6">
        <f t="shared" si="582"/>
        <v>0</v>
      </c>
      <c r="FN42" s="6">
        <f t="shared" si="583"/>
        <v>0</v>
      </c>
      <c r="FO42" s="6">
        <f t="shared" si="584"/>
        <v>0</v>
      </c>
      <c r="FP42" s="6">
        <f t="shared" si="585"/>
        <v>0</v>
      </c>
      <c r="FQ42" s="6">
        <f t="shared" si="586"/>
        <v>0</v>
      </c>
      <c r="FR42" s="6">
        <f t="shared" si="587"/>
        <v>0</v>
      </c>
      <c r="FS42" s="6">
        <f t="shared" si="588"/>
        <v>0</v>
      </c>
      <c r="FT42" s="6">
        <f t="shared" si="589"/>
        <v>0</v>
      </c>
      <c r="FU42" s="6">
        <f t="shared" si="590"/>
        <v>0</v>
      </c>
      <c r="FV42" s="6">
        <f t="shared" si="591"/>
        <v>0</v>
      </c>
      <c r="FW42" s="6">
        <f t="shared" si="592"/>
        <v>0</v>
      </c>
      <c r="FX42" s="6">
        <f t="shared" si="593"/>
        <v>0</v>
      </c>
      <c r="FY42" s="8">
        <f t="shared" si="594"/>
        <v>0</v>
      </c>
      <c r="GB42" s="46" t="str">
        <f t="shared" si="52"/>
        <v>Andre driftskostnader</v>
      </c>
      <c r="GC42" s="6">
        <f t="shared" si="516"/>
        <v>0</v>
      </c>
      <c r="GD42" s="6">
        <f t="shared" si="595"/>
        <v>0</v>
      </c>
      <c r="GE42" s="6">
        <f t="shared" si="596"/>
        <v>0</v>
      </c>
      <c r="GF42" s="6">
        <f t="shared" si="597"/>
        <v>0</v>
      </c>
      <c r="GG42" s="6">
        <f t="shared" si="598"/>
        <v>0</v>
      </c>
      <c r="GH42" s="6">
        <f t="shared" si="599"/>
        <v>0</v>
      </c>
      <c r="GI42" s="6">
        <f t="shared" si="600"/>
        <v>0</v>
      </c>
      <c r="GJ42" s="6">
        <f t="shared" si="601"/>
        <v>0</v>
      </c>
      <c r="GK42" s="6">
        <f t="shared" si="602"/>
        <v>0</v>
      </c>
      <c r="GL42" s="6">
        <f t="shared" si="603"/>
        <v>0</v>
      </c>
      <c r="GM42" s="6">
        <f t="shared" si="604"/>
        <v>0</v>
      </c>
      <c r="GN42" s="6">
        <f t="shared" si="605"/>
        <v>0</v>
      </c>
      <c r="GO42" s="6">
        <f t="shared" si="606"/>
        <v>0</v>
      </c>
      <c r="GP42" s="8">
        <f t="shared" si="607"/>
        <v>0</v>
      </c>
    </row>
    <row r="43" spans="2:198" ht="15" x14ac:dyDescent="0.25">
      <c r="B43" s="203" t="s">
        <v>113</v>
      </c>
      <c r="C43" s="388">
        <f>IF(Registrering!$B$28="Fast beløp",0,IF(Registrering!$B$28="Sats for ekst. fin. overhead",0,-F43))</f>
        <v>-350000</v>
      </c>
      <c r="D43" s="17"/>
      <c r="E43" s="17"/>
      <c r="F43" s="388">
        <f t="shared" si="519"/>
        <v>350000</v>
      </c>
      <c r="G43" s="17"/>
      <c r="H43" s="585" t="s">
        <v>60</v>
      </c>
      <c r="I43" s="10"/>
      <c r="J43" s="593" t="s">
        <v>118</v>
      </c>
      <c r="K43" s="592"/>
      <c r="L43" s="592">
        <f>280000*1.25</f>
        <v>350000</v>
      </c>
      <c r="M43" s="592"/>
      <c r="N43" s="592"/>
      <c r="O43" s="592"/>
      <c r="P43" s="592"/>
      <c r="Q43" s="592"/>
      <c r="R43" s="592"/>
      <c r="S43" s="592"/>
      <c r="T43" s="592"/>
      <c r="U43" s="592"/>
      <c r="V43" s="592"/>
      <c r="W43" s="592"/>
      <c r="AR43" s="6">
        <f t="shared" si="520"/>
        <v>0</v>
      </c>
      <c r="AS43" s="6">
        <f t="shared" si="521"/>
        <v>350000</v>
      </c>
      <c r="AT43" s="6">
        <f t="shared" si="522"/>
        <v>0</v>
      </c>
      <c r="AU43" s="6">
        <f t="shared" si="523"/>
        <v>0</v>
      </c>
      <c r="AV43" s="6">
        <f t="shared" si="524"/>
        <v>0</v>
      </c>
      <c r="AW43" s="6">
        <f t="shared" si="525"/>
        <v>0</v>
      </c>
      <c r="AX43" s="6">
        <f t="shared" si="526"/>
        <v>0</v>
      </c>
      <c r="AY43" s="6">
        <f t="shared" si="527"/>
        <v>0</v>
      </c>
      <c r="AZ43" s="6">
        <f t="shared" si="528"/>
        <v>0</v>
      </c>
      <c r="BA43" s="6">
        <f t="shared" si="529"/>
        <v>0</v>
      </c>
      <c r="BB43" s="6">
        <f t="shared" si="530"/>
        <v>0</v>
      </c>
      <c r="BC43" s="6">
        <f t="shared" si="531"/>
        <v>0</v>
      </c>
      <c r="BD43" s="6">
        <f t="shared" si="532"/>
        <v>0</v>
      </c>
      <c r="BE43" s="72">
        <f t="shared" si="533"/>
        <v>350000</v>
      </c>
      <c r="CK43" s="30"/>
      <c r="CX43" s="46" t="str">
        <f t="shared" si="534"/>
        <v>Andre driftskostnader</v>
      </c>
      <c r="CY43" s="72">
        <f t="shared" si="535"/>
        <v>0</v>
      </c>
      <c r="CZ43" s="72">
        <f t="shared" si="536"/>
        <v>-350000</v>
      </c>
      <c r="DA43" s="72">
        <f t="shared" si="537"/>
        <v>0</v>
      </c>
      <c r="DB43" s="72">
        <f t="shared" si="538"/>
        <v>0</v>
      </c>
      <c r="DC43" s="72">
        <f t="shared" si="539"/>
        <v>0</v>
      </c>
      <c r="DD43" s="72">
        <f t="shared" si="540"/>
        <v>0</v>
      </c>
      <c r="DE43" s="72">
        <f t="shared" si="541"/>
        <v>0</v>
      </c>
      <c r="DF43" s="72">
        <f t="shared" si="542"/>
        <v>0</v>
      </c>
      <c r="DG43" s="72">
        <f t="shared" si="543"/>
        <v>0</v>
      </c>
      <c r="DH43" s="72">
        <f t="shared" si="544"/>
        <v>0</v>
      </c>
      <c r="DI43" s="72">
        <f t="shared" si="545"/>
        <v>0</v>
      </c>
      <c r="DJ43" s="72">
        <f t="shared" si="546"/>
        <v>0</v>
      </c>
      <c r="DK43" s="72">
        <f t="shared" si="547"/>
        <v>0</v>
      </c>
      <c r="DL43" s="72">
        <f t="shared" si="548"/>
        <v>-350000</v>
      </c>
      <c r="DO43" s="46" t="str">
        <f t="shared" si="504"/>
        <v>Andre driftskostnader</v>
      </c>
      <c r="DP43" s="6">
        <f t="shared" si="505"/>
        <v>0</v>
      </c>
      <c r="DQ43" s="6">
        <f t="shared" si="505"/>
        <v>0</v>
      </c>
      <c r="DR43" s="6">
        <f t="shared" si="505"/>
        <v>0</v>
      </c>
      <c r="DS43" s="6">
        <f t="shared" si="505"/>
        <v>0</v>
      </c>
      <c r="DT43" s="6">
        <f t="shared" si="505"/>
        <v>0</v>
      </c>
      <c r="DU43" s="6">
        <f t="shared" si="505"/>
        <v>0</v>
      </c>
      <c r="DV43" s="6">
        <f t="shared" si="505"/>
        <v>0</v>
      </c>
      <c r="DW43" s="6">
        <f t="shared" si="505"/>
        <v>0</v>
      </c>
      <c r="DX43" s="6">
        <f t="shared" si="505"/>
        <v>0</v>
      </c>
      <c r="DY43" s="6">
        <f t="shared" si="505"/>
        <v>0</v>
      </c>
      <c r="DZ43" s="6">
        <f t="shared" si="549"/>
        <v>0</v>
      </c>
      <c r="EA43" s="6">
        <f t="shared" si="550"/>
        <v>0</v>
      </c>
      <c r="EB43" s="6">
        <f t="shared" si="551"/>
        <v>0</v>
      </c>
      <c r="EC43" s="8">
        <f t="shared" si="552"/>
        <v>0</v>
      </c>
      <c r="EE43" s="46" t="str">
        <f t="shared" si="65"/>
        <v>Andre driftskostnader</v>
      </c>
      <c r="EF43" s="6">
        <f t="shared" si="553"/>
        <v>0</v>
      </c>
      <c r="EG43" s="6">
        <f t="shared" si="554"/>
        <v>-350000</v>
      </c>
      <c r="EH43" s="6">
        <f t="shared" si="555"/>
        <v>0</v>
      </c>
      <c r="EI43" s="6">
        <f t="shared" si="556"/>
        <v>0</v>
      </c>
      <c r="EJ43" s="6">
        <f t="shared" si="557"/>
        <v>0</v>
      </c>
      <c r="EK43" s="6">
        <f t="shared" si="558"/>
        <v>0</v>
      </c>
      <c r="EL43" s="6">
        <f t="shared" si="559"/>
        <v>0</v>
      </c>
      <c r="EM43" s="6">
        <f t="shared" si="560"/>
        <v>0</v>
      </c>
      <c r="EN43" s="6">
        <f t="shared" si="561"/>
        <v>0</v>
      </c>
      <c r="EO43" s="6">
        <f t="shared" si="562"/>
        <v>0</v>
      </c>
      <c r="EP43" s="6">
        <f t="shared" si="563"/>
        <v>0</v>
      </c>
      <c r="EQ43" s="6">
        <f t="shared" si="564"/>
        <v>0</v>
      </c>
      <c r="ER43" s="6">
        <f t="shared" si="565"/>
        <v>0</v>
      </c>
      <c r="ES43" s="8">
        <f t="shared" si="566"/>
        <v>-350000</v>
      </c>
      <c r="EU43" s="46" t="str">
        <f t="shared" si="67"/>
        <v>Andre driftskostnader</v>
      </c>
      <c r="EV43" s="6">
        <f t="shared" si="567"/>
        <v>0</v>
      </c>
      <c r="EW43" s="6">
        <f t="shared" si="568"/>
        <v>0</v>
      </c>
      <c r="EX43" s="6">
        <f t="shared" si="569"/>
        <v>0</v>
      </c>
      <c r="EY43" s="6">
        <f t="shared" si="570"/>
        <v>0</v>
      </c>
      <c r="EZ43" s="6">
        <f t="shared" si="571"/>
        <v>0</v>
      </c>
      <c r="FA43" s="6">
        <f t="shared" si="572"/>
        <v>0</v>
      </c>
      <c r="FB43" s="6">
        <f t="shared" si="573"/>
        <v>0</v>
      </c>
      <c r="FC43" s="6">
        <f t="shared" si="574"/>
        <v>0</v>
      </c>
      <c r="FD43" s="6">
        <f t="shared" si="575"/>
        <v>0</v>
      </c>
      <c r="FE43" s="6">
        <f t="shared" si="576"/>
        <v>0</v>
      </c>
      <c r="FF43" s="6">
        <f t="shared" si="577"/>
        <v>0</v>
      </c>
      <c r="FG43" s="6">
        <f t="shared" si="578"/>
        <v>0</v>
      </c>
      <c r="FH43" s="6">
        <f t="shared" si="579"/>
        <v>0</v>
      </c>
      <c r="FI43" s="8">
        <f t="shared" si="580"/>
        <v>0</v>
      </c>
      <c r="FK43" s="46" t="str">
        <f t="shared" si="69"/>
        <v>Andre driftskostnader</v>
      </c>
      <c r="FL43" s="6">
        <f t="shared" si="581"/>
        <v>0</v>
      </c>
      <c r="FM43" s="6">
        <f t="shared" si="582"/>
        <v>0</v>
      </c>
      <c r="FN43" s="6">
        <f t="shared" si="583"/>
        <v>0</v>
      </c>
      <c r="FO43" s="6">
        <f t="shared" si="584"/>
        <v>0</v>
      </c>
      <c r="FP43" s="6">
        <f t="shared" si="585"/>
        <v>0</v>
      </c>
      <c r="FQ43" s="6">
        <f t="shared" si="586"/>
        <v>0</v>
      </c>
      <c r="FR43" s="6">
        <f t="shared" si="587"/>
        <v>0</v>
      </c>
      <c r="FS43" s="6">
        <f t="shared" si="588"/>
        <v>0</v>
      </c>
      <c r="FT43" s="6">
        <f t="shared" si="589"/>
        <v>0</v>
      </c>
      <c r="FU43" s="6">
        <f t="shared" si="590"/>
        <v>0</v>
      </c>
      <c r="FV43" s="6">
        <f t="shared" si="591"/>
        <v>0</v>
      </c>
      <c r="FW43" s="6">
        <f t="shared" si="592"/>
        <v>0</v>
      </c>
      <c r="FX43" s="6">
        <f t="shared" si="593"/>
        <v>0</v>
      </c>
      <c r="FY43" s="8">
        <f t="shared" si="594"/>
        <v>0</v>
      </c>
      <c r="GB43" s="46" t="str">
        <f t="shared" si="52"/>
        <v>Andre driftskostnader</v>
      </c>
      <c r="GC43" s="6">
        <f t="shared" si="516"/>
        <v>0</v>
      </c>
      <c r="GD43" s="6">
        <f t="shared" si="595"/>
        <v>0</v>
      </c>
      <c r="GE43" s="6">
        <f t="shared" si="596"/>
        <v>0</v>
      </c>
      <c r="GF43" s="6">
        <f t="shared" si="597"/>
        <v>0</v>
      </c>
      <c r="GG43" s="6">
        <f t="shared" si="598"/>
        <v>0</v>
      </c>
      <c r="GH43" s="6">
        <f t="shared" si="599"/>
        <v>0</v>
      </c>
      <c r="GI43" s="6">
        <f t="shared" si="600"/>
        <v>0</v>
      </c>
      <c r="GJ43" s="6">
        <f t="shared" si="601"/>
        <v>0</v>
      </c>
      <c r="GK43" s="6">
        <f t="shared" si="602"/>
        <v>0</v>
      </c>
      <c r="GL43" s="6">
        <f t="shared" si="603"/>
        <v>0</v>
      </c>
      <c r="GM43" s="6">
        <f t="shared" si="604"/>
        <v>0</v>
      </c>
      <c r="GN43" s="6">
        <f t="shared" si="605"/>
        <v>0</v>
      </c>
      <c r="GO43" s="6">
        <f t="shared" si="606"/>
        <v>0</v>
      </c>
      <c r="GP43" s="8">
        <f t="shared" si="607"/>
        <v>0</v>
      </c>
    </row>
    <row r="44" spans="2:198" ht="30" x14ac:dyDescent="0.25">
      <c r="B44" s="203" t="s">
        <v>113</v>
      </c>
      <c r="C44" s="388">
        <f>IF(Registrering!$B$28="Fast beløp",0,IF(Registrering!$B$28="Sats for ekst. fin. overhead",0,-F44))</f>
        <v>-132632.5</v>
      </c>
      <c r="D44" s="17"/>
      <c r="E44" s="17"/>
      <c r="F44" s="388">
        <f t="shared" si="519"/>
        <v>132632.5</v>
      </c>
      <c r="G44" s="17"/>
      <c r="H44" s="585" t="s">
        <v>61</v>
      </c>
      <c r="I44" s="10"/>
      <c r="J44" s="593" t="s">
        <v>119</v>
      </c>
      <c r="K44" s="592"/>
      <c r="L44" s="592">
        <f>106106*1.25</f>
        <v>132632.5</v>
      </c>
      <c r="M44" s="592"/>
      <c r="N44" s="592"/>
      <c r="O44" s="592"/>
      <c r="P44" s="592"/>
      <c r="Q44" s="592"/>
      <c r="R44" s="592"/>
      <c r="S44" s="592"/>
      <c r="T44" s="592"/>
      <c r="U44" s="592"/>
      <c r="V44" s="592"/>
      <c r="W44" s="592"/>
      <c r="AR44" s="6">
        <f t="shared" si="520"/>
        <v>0</v>
      </c>
      <c r="AS44" s="6">
        <f t="shared" si="521"/>
        <v>132632.5</v>
      </c>
      <c r="AT44" s="6">
        <f t="shared" si="522"/>
        <v>0</v>
      </c>
      <c r="AU44" s="6">
        <f t="shared" si="523"/>
        <v>0</v>
      </c>
      <c r="AV44" s="6">
        <f t="shared" si="524"/>
        <v>0</v>
      </c>
      <c r="AW44" s="6">
        <f t="shared" si="525"/>
        <v>0</v>
      </c>
      <c r="AX44" s="6">
        <f t="shared" si="526"/>
        <v>0</v>
      </c>
      <c r="AY44" s="6">
        <f t="shared" si="527"/>
        <v>0</v>
      </c>
      <c r="AZ44" s="6">
        <f t="shared" si="528"/>
        <v>0</v>
      </c>
      <c r="BA44" s="6">
        <f t="shared" si="529"/>
        <v>0</v>
      </c>
      <c r="BB44" s="6">
        <f t="shared" si="530"/>
        <v>0</v>
      </c>
      <c r="BC44" s="6">
        <f t="shared" si="531"/>
        <v>0</v>
      </c>
      <c r="BD44" s="6">
        <f t="shared" si="532"/>
        <v>0</v>
      </c>
      <c r="BE44" s="72">
        <f t="shared" si="533"/>
        <v>132632.5</v>
      </c>
      <c r="CK44" s="30"/>
      <c r="CX44" s="46" t="str">
        <f t="shared" si="534"/>
        <v>Andre driftskostnader</v>
      </c>
      <c r="CY44" s="72">
        <f t="shared" si="535"/>
        <v>0</v>
      </c>
      <c r="CZ44" s="72">
        <f t="shared" si="536"/>
        <v>-132632.5</v>
      </c>
      <c r="DA44" s="72">
        <f t="shared" si="537"/>
        <v>0</v>
      </c>
      <c r="DB44" s="72">
        <f t="shared" si="538"/>
        <v>0</v>
      </c>
      <c r="DC44" s="72">
        <f t="shared" si="539"/>
        <v>0</v>
      </c>
      <c r="DD44" s="72">
        <f t="shared" si="540"/>
        <v>0</v>
      </c>
      <c r="DE44" s="72">
        <f t="shared" si="541"/>
        <v>0</v>
      </c>
      <c r="DF44" s="72">
        <f t="shared" si="542"/>
        <v>0</v>
      </c>
      <c r="DG44" s="72">
        <f t="shared" si="543"/>
        <v>0</v>
      </c>
      <c r="DH44" s="72">
        <f t="shared" si="544"/>
        <v>0</v>
      </c>
      <c r="DI44" s="72">
        <f t="shared" si="545"/>
        <v>0</v>
      </c>
      <c r="DJ44" s="72">
        <f t="shared" si="546"/>
        <v>0</v>
      </c>
      <c r="DK44" s="72">
        <f t="shared" si="547"/>
        <v>0</v>
      </c>
      <c r="DL44" s="72">
        <f t="shared" si="548"/>
        <v>-132632.5</v>
      </c>
      <c r="DO44" s="46" t="str">
        <f t="shared" si="504"/>
        <v>Andre driftskostnader</v>
      </c>
      <c r="DP44" s="6">
        <f t="shared" si="505"/>
        <v>0</v>
      </c>
      <c r="DQ44" s="6">
        <f t="shared" si="505"/>
        <v>0</v>
      </c>
      <c r="DR44" s="6">
        <f t="shared" si="505"/>
        <v>0</v>
      </c>
      <c r="DS44" s="6">
        <f t="shared" si="505"/>
        <v>0</v>
      </c>
      <c r="DT44" s="6">
        <f t="shared" si="505"/>
        <v>0</v>
      </c>
      <c r="DU44" s="6">
        <f t="shared" si="505"/>
        <v>0</v>
      </c>
      <c r="DV44" s="6">
        <f t="shared" si="505"/>
        <v>0</v>
      </c>
      <c r="DW44" s="6">
        <f t="shared" si="505"/>
        <v>0</v>
      </c>
      <c r="DX44" s="6">
        <f t="shared" si="505"/>
        <v>0</v>
      </c>
      <c r="DY44" s="6">
        <f t="shared" si="505"/>
        <v>0</v>
      </c>
      <c r="DZ44" s="6">
        <f t="shared" si="549"/>
        <v>0</v>
      </c>
      <c r="EA44" s="6">
        <f t="shared" si="550"/>
        <v>0</v>
      </c>
      <c r="EB44" s="6">
        <f t="shared" si="551"/>
        <v>0</v>
      </c>
      <c r="EC44" s="8">
        <f t="shared" si="552"/>
        <v>0</v>
      </c>
      <c r="EE44" s="46" t="str">
        <f t="shared" si="65"/>
        <v>Andre driftskostnader</v>
      </c>
      <c r="EF44" s="6">
        <f t="shared" si="553"/>
        <v>0</v>
      </c>
      <c r="EG44" s="6">
        <f t="shared" si="554"/>
        <v>0</v>
      </c>
      <c r="EH44" s="6">
        <f t="shared" si="555"/>
        <v>0</v>
      </c>
      <c r="EI44" s="6">
        <f t="shared" si="556"/>
        <v>0</v>
      </c>
      <c r="EJ44" s="6">
        <f t="shared" si="557"/>
        <v>0</v>
      </c>
      <c r="EK44" s="6">
        <f t="shared" si="558"/>
        <v>0</v>
      </c>
      <c r="EL44" s="6">
        <f t="shared" si="559"/>
        <v>0</v>
      </c>
      <c r="EM44" s="6">
        <f t="shared" si="560"/>
        <v>0</v>
      </c>
      <c r="EN44" s="6">
        <f t="shared" si="561"/>
        <v>0</v>
      </c>
      <c r="EO44" s="6">
        <f t="shared" si="562"/>
        <v>0</v>
      </c>
      <c r="EP44" s="6">
        <f t="shared" si="563"/>
        <v>0</v>
      </c>
      <c r="EQ44" s="6">
        <f t="shared" si="564"/>
        <v>0</v>
      </c>
      <c r="ER44" s="6">
        <f t="shared" si="565"/>
        <v>0</v>
      </c>
      <c r="ES44" s="8">
        <f t="shared" si="566"/>
        <v>0</v>
      </c>
      <c r="EU44" s="46" t="str">
        <f t="shared" si="67"/>
        <v>Andre driftskostnader</v>
      </c>
      <c r="EV44" s="6">
        <f t="shared" si="567"/>
        <v>0</v>
      </c>
      <c r="EW44" s="6">
        <f t="shared" si="568"/>
        <v>-132632.5</v>
      </c>
      <c r="EX44" s="6">
        <f t="shared" si="569"/>
        <v>0</v>
      </c>
      <c r="EY44" s="6">
        <f t="shared" si="570"/>
        <v>0</v>
      </c>
      <c r="EZ44" s="6">
        <f t="shared" si="571"/>
        <v>0</v>
      </c>
      <c r="FA44" s="6">
        <f t="shared" si="572"/>
        <v>0</v>
      </c>
      <c r="FB44" s="6">
        <f t="shared" si="573"/>
        <v>0</v>
      </c>
      <c r="FC44" s="6">
        <f t="shared" si="574"/>
        <v>0</v>
      </c>
      <c r="FD44" s="6">
        <f t="shared" si="575"/>
        <v>0</v>
      </c>
      <c r="FE44" s="6">
        <f t="shared" si="576"/>
        <v>0</v>
      </c>
      <c r="FF44" s="6">
        <f t="shared" si="577"/>
        <v>0</v>
      </c>
      <c r="FG44" s="6">
        <f t="shared" si="578"/>
        <v>0</v>
      </c>
      <c r="FH44" s="6">
        <f t="shared" si="579"/>
        <v>0</v>
      </c>
      <c r="FI44" s="8">
        <f t="shared" si="580"/>
        <v>-132632.5</v>
      </c>
      <c r="FK44" s="46" t="str">
        <f t="shared" si="69"/>
        <v>Andre driftskostnader</v>
      </c>
      <c r="FL44" s="6">
        <f t="shared" si="581"/>
        <v>0</v>
      </c>
      <c r="FM44" s="6">
        <f t="shared" si="582"/>
        <v>0</v>
      </c>
      <c r="FN44" s="6">
        <f t="shared" si="583"/>
        <v>0</v>
      </c>
      <c r="FO44" s="6">
        <f t="shared" si="584"/>
        <v>0</v>
      </c>
      <c r="FP44" s="6">
        <f t="shared" si="585"/>
        <v>0</v>
      </c>
      <c r="FQ44" s="6">
        <f t="shared" si="586"/>
        <v>0</v>
      </c>
      <c r="FR44" s="6">
        <f t="shared" si="587"/>
        <v>0</v>
      </c>
      <c r="FS44" s="6">
        <f t="shared" si="588"/>
        <v>0</v>
      </c>
      <c r="FT44" s="6">
        <f t="shared" si="589"/>
        <v>0</v>
      </c>
      <c r="FU44" s="6">
        <f t="shared" si="590"/>
        <v>0</v>
      </c>
      <c r="FV44" s="6">
        <f t="shared" si="591"/>
        <v>0</v>
      </c>
      <c r="FW44" s="6">
        <f t="shared" si="592"/>
        <v>0</v>
      </c>
      <c r="FX44" s="6">
        <f t="shared" si="593"/>
        <v>0</v>
      </c>
      <c r="FY44" s="8">
        <f t="shared" si="594"/>
        <v>0</v>
      </c>
      <c r="GB44" s="46" t="str">
        <f t="shared" si="52"/>
        <v>Andre driftskostnader</v>
      </c>
      <c r="GC44" s="6">
        <f t="shared" si="516"/>
        <v>0</v>
      </c>
      <c r="GD44" s="6">
        <f t="shared" si="595"/>
        <v>0</v>
      </c>
      <c r="GE44" s="6">
        <f t="shared" si="596"/>
        <v>0</v>
      </c>
      <c r="GF44" s="6">
        <f t="shared" si="597"/>
        <v>0</v>
      </c>
      <c r="GG44" s="6">
        <f t="shared" si="598"/>
        <v>0</v>
      </c>
      <c r="GH44" s="6">
        <f t="shared" si="599"/>
        <v>0</v>
      </c>
      <c r="GI44" s="6">
        <f t="shared" si="600"/>
        <v>0</v>
      </c>
      <c r="GJ44" s="6">
        <f t="shared" si="601"/>
        <v>0</v>
      </c>
      <c r="GK44" s="6">
        <f t="shared" si="602"/>
        <v>0</v>
      </c>
      <c r="GL44" s="6">
        <f t="shared" si="603"/>
        <v>0</v>
      </c>
      <c r="GM44" s="6">
        <f t="shared" si="604"/>
        <v>0</v>
      </c>
      <c r="GN44" s="6">
        <f t="shared" si="605"/>
        <v>0</v>
      </c>
      <c r="GO44" s="6">
        <f t="shared" si="606"/>
        <v>0</v>
      </c>
      <c r="GP44" s="8">
        <f t="shared" si="607"/>
        <v>0</v>
      </c>
    </row>
    <row r="45" spans="2:198" ht="30" x14ac:dyDescent="0.25">
      <c r="B45" s="203" t="s">
        <v>113</v>
      </c>
      <c r="C45" s="388">
        <f>IF(Registrering!$B$28="Fast beløp",0,IF(Registrering!$B$28="Sats for ekst. fin. overhead",0,-F45))</f>
        <v>-111936</v>
      </c>
      <c r="D45" s="17"/>
      <c r="E45" s="17"/>
      <c r="F45" s="388">
        <f t="shared" si="519"/>
        <v>111936</v>
      </c>
      <c r="G45" s="17"/>
      <c r="H45" s="585" t="s">
        <v>61</v>
      </c>
      <c r="I45" s="10"/>
      <c r="J45" s="593" t="s">
        <v>120</v>
      </c>
      <c r="K45" s="592"/>
      <c r="L45" s="592">
        <f>111936</f>
        <v>111936</v>
      </c>
      <c r="M45" s="592"/>
      <c r="N45" s="592"/>
      <c r="O45" s="592"/>
      <c r="P45" s="592"/>
      <c r="Q45" s="592"/>
      <c r="R45" s="592"/>
      <c r="S45" s="592"/>
      <c r="T45" s="592"/>
      <c r="U45" s="592"/>
      <c r="V45" s="592"/>
      <c r="W45" s="592"/>
      <c r="AR45" s="6">
        <f t="shared" si="520"/>
        <v>0</v>
      </c>
      <c r="AS45" s="6">
        <f t="shared" si="521"/>
        <v>111936</v>
      </c>
      <c r="AT45" s="6">
        <f t="shared" si="522"/>
        <v>0</v>
      </c>
      <c r="AU45" s="6">
        <f t="shared" si="523"/>
        <v>0</v>
      </c>
      <c r="AV45" s="6">
        <f t="shared" si="524"/>
        <v>0</v>
      </c>
      <c r="AW45" s="6">
        <f t="shared" si="525"/>
        <v>0</v>
      </c>
      <c r="AX45" s="6">
        <f t="shared" si="526"/>
        <v>0</v>
      </c>
      <c r="AY45" s="6">
        <f t="shared" si="527"/>
        <v>0</v>
      </c>
      <c r="AZ45" s="6">
        <f t="shared" si="528"/>
        <v>0</v>
      </c>
      <c r="BA45" s="6">
        <f t="shared" si="529"/>
        <v>0</v>
      </c>
      <c r="BB45" s="6">
        <f t="shared" si="530"/>
        <v>0</v>
      </c>
      <c r="BC45" s="6">
        <f t="shared" si="531"/>
        <v>0</v>
      </c>
      <c r="BD45" s="6">
        <f t="shared" si="532"/>
        <v>0</v>
      </c>
      <c r="BE45" s="72">
        <f t="shared" si="533"/>
        <v>111936</v>
      </c>
      <c r="CK45" s="30"/>
      <c r="CX45" s="46" t="str">
        <f t="shared" si="534"/>
        <v>Andre driftskostnader</v>
      </c>
      <c r="CY45" s="72">
        <f t="shared" si="535"/>
        <v>0</v>
      </c>
      <c r="CZ45" s="72">
        <f t="shared" si="536"/>
        <v>-111936</v>
      </c>
      <c r="DA45" s="72">
        <f t="shared" si="537"/>
        <v>0</v>
      </c>
      <c r="DB45" s="72">
        <f t="shared" si="538"/>
        <v>0</v>
      </c>
      <c r="DC45" s="72">
        <f t="shared" si="539"/>
        <v>0</v>
      </c>
      <c r="DD45" s="72">
        <f t="shared" si="540"/>
        <v>0</v>
      </c>
      <c r="DE45" s="72">
        <f t="shared" si="541"/>
        <v>0</v>
      </c>
      <c r="DF45" s="72">
        <f t="shared" si="542"/>
        <v>0</v>
      </c>
      <c r="DG45" s="72">
        <f t="shared" si="543"/>
        <v>0</v>
      </c>
      <c r="DH45" s="72">
        <f t="shared" si="544"/>
        <v>0</v>
      </c>
      <c r="DI45" s="72">
        <f t="shared" si="545"/>
        <v>0</v>
      </c>
      <c r="DJ45" s="72">
        <f t="shared" si="546"/>
        <v>0</v>
      </c>
      <c r="DK45" s="72">
        <f t="shared" si="547"/>
        <v>0</v>
      </c>
      <c r="DL45" s="72">
        <f t="shared" si="548"/>
        <v>-111936</v>
      </c>
      <c r="DO45" s="46" t="str">
        <f t="shared" si="504"/>
        <v>Andre driftskostnader</v>
      </c>
      <c r="DP45" s="6">
        <f t="shared" si="505"/>
        <v>0</v>
      </c>
      <c r="DQ45" s="6">
        <f t="shared" si="505"/>
        <v>0</v>
      </c>
      <c r="DR45" s="6">
        <f t="shared" si="505"/>
        <v>0</v>
      </c>
      <c r="DS45" s="6">
        <f t="shared" si="505"/>
        <v>0</v>
      </c>
      <c r="DT45" s="6">
        <f t="shared" si="505"/>
        <v>0</v>
      </c>
      <c r="DU45" s="6">
        <f t="shared" si="505"/>
        <v>0</v>
      </c>
      <c r="DV45" s="6">
        <f t="shared" si="505"/>
        <v>0</v>
      </c>
      <c r="DW45" s="6">
        <f t="shared" si="505"/>
        <v>0</v>
      </c>
      <c r="DX45" s="6">
        <f t="shared" si="505"/>
        <v>0</v>
      </c>
      <c r="DY45" s="6">
        <f t="shared" si="505"/>
        <v>0</v>
      </c>
      <c r="DZ45" s="6">
        <f t="shared" si="549"/>
        <v>0</v>
      </c>
      <c r="EA45" s="6">
        <f t="shared" si="550"/>
        <v>0</v>
      </c>
      <c r="EB45" s="6">
        <f t="shared" si="551"/>
        <v>0</v>
      </c>
      <c r="EC45" s="8">
        <f t="shared" si="552"/>
        <v>0</v>
      </c>
      <c r="EE45" s="46" t="str">
        <f t="shared" si="65"/>
        <v>Andre driftskostnader</v>
      </c>
      <c r="EF45" s="6">
        <f t="shared" si="553"/>
        <v>0</v>
      </c>
      <c r="EG45" s="6">
        <f t="shared" si="554"/>
        <v>0</v>
      </c>
      <c r="EH45" s="6">
        <f t="shared" si="555"/>
        <v>0</v>
      </c>
      <c r="EI45" s="6">
        <f t="shared" si="556"/>
        <v>0</v>
      </c>
      <c r="EJ45" s="6">
        <f t="shared" si="557"/>
        <v>0</v>
      </c>
      <c r="EK45" s="6">
        <f t="shared" si="558"/>
        <v>0</v>
      </c>
      <c r="EL45" s="6">
        <f t="shared" si="559"/>
        <v>0</v>
      </c>
      <c r="EM45" s="6">
        <f t="shared" si="560"/>
        <v>0</v>
      </c>
      <c r="EN45" s="6">
        <f t="shared" si="561"/>
        <v>0</v>
      </c>
      <c r="EO45" s="6">
        <f t="shared" si="562"/>
        <v>0</v>
      </c>
      <c r="EP45" s="6">
        <f t="shared" si="563"/>
        <v>0</v>
      </c>
      <c r="EQ45" s="6">
        <f t="shared" si="564"/>
        <v>0</v>
      </c>
      <c r="ER45" s="6">
        <f t="shared" si="565"/>
        <v>0</v>
      </c>
      <c r="ES45" s="8">
        <f t="shared" si="566"/>
        <v>0</v>
      </c>
      <c r="EU45" s="46" t="str">
        <f t="shared" si="67"/>
        <v>Andre driftskostnader</v>
      </c>
      <c r="EV45" s="6">
        <f t="shared" si="567"/>
        <v>0</v>
      </c>
      <c r="EW45" s="6">
        <f t="shared" si="568"/>
        <v>-111936</v>
      </c>
      <c r="EX45" s="6">
        <f t="shared" si="569"/>
        <v>0</v>
      </c>
      <c r="EY45" s="6">
        <f t="shared" si="570"/>
        <v>0</v>
      </c>
      <c r="EZ45" s="6">
        <f t="shared" si="571"/>
        <v>0</v>
      </c>
      <c r="FA45" s="6">
        <f t="shared" si="572"/>
        <v>0</v>
      </c>
      <c r="FB45" s="6">
        <f t="shared" si="573"/>
        <v>0</v>
      </c>
      <c r="FC45" s="6">
        <f t="shared" si="574"/>
        <v>0</v>
      </c>
      <c r="FD45" s="6">
        <f t="shared" si="575"/>
        <v>0</v>
      </c>
      <c r="FE45" s="6">
        <f t="shared" si="576"/>
        <v>0</v>
      </c>
      <c r="FF45" s="6">
        <f t="shared" si="577"/>
        <v>0</v>
      </c>
      <c r="FG45" s="6">
        <f t="shared" si="578"/>
        <v>0</v>
      </c>
      <c r="FH45" s="6">
        <f t="shared" si="579"/>
        <v>0</v>
      </c>
      <c r="FI45" s="8">
        <f t="shared" si="580"/>
        <v>-111936</v>
      </c>
      <c r="FK45" s="46" t="str">
        <f t="shared" si="69"/>
        <v>Andre driftskostnader</v>
      </c>
      <c r="FL45" s="6">
        <f t="shared" si="581"/>
        <v>0</v>
      </c>
      <c r="FM45" s="6">
        <f t="shared" si="582"/>
        <v>0</v>
      </c>
      <c r="FN45" s="6">
        <f t="shared" si="583"/>
        <v>0</v>
      </c>
      <c r="FO45" s="6">
        <f t="shared" si="584"/>
        <v>0</v>
      </c>
      <c r="FP45" s="6">
        <f t="shared" si="585"/>
        <v>0</v>
      </c>
      <c r="FQ45" s="6">
        <f t="shared" si="586"/>
        <v>0</v>
      </c>
      <c r="FR45" s="6">
        <f t="shared" si="587"/>
        <v>0</v>
      </c>
      <c r="FS45" s="6">
        <f t="shared" si="588"/>
        <v>0</v>
      </c>
      <c r="FT45" s="6">
        <f t="shared" si="589"/>
        <v>0</v>
      </c>
      <c r="FU45" s="6">
        <f t="shared" si="590"/>
        <v>0</v>
      </c>
      <c r="FV45" s="6">
        <f t="shared" si="591"/>
        <v>0</v>
      </c>
      <c r="FW45" s="6">
        <f t="shared" si="592"/>
        <v>0</v>
      </c>
      <c r="FX45" s="6">
        <f t="shared" si="593"/>
        <v>0</v>
      </c>
      <c r="FY45" s="8">
        <f t="shared" si="594"/>
        <v>0</v>
      </c>
      <c r="GB45" s="46" t="str">
        <f t="shared" si="52"/>
        <v>Andre driftskostnader</v>
      </c>
      <c r="GC45" s="6">
        <f t="shared" si="516"/>
        <v>0</v>
      </c>
      <c r="GD45" s="6">
        <f t="shared" si="595"/>
        <v>0</v>
      </c>
      <c r="GE45" s="6">
        <f t="shared" si="596"/>
        <v>0</v>
      </c>
      <c r="GF45" s="6">
        <f t="shared" si="597"/>
        <v>0</v>
      </c>
      <c r="GG45" s="6">
        <f t="shared" si="598"/>
        <v>0</v>
      </c>
      <c r="GH45" s="6">
        <f t="shared" si="599"/>
        <v>0</v>
      </c>
      <c r="GI45" s="6">
        <f t="shared" si="600"/>
        <v>0</v>
      </c>
      <c r="GJ45" s="6">
        <f t="shared" si="601"/>
        <v>0</v>
      </c>
      <c r="GK45" s="6">
        <f t="shared" si="602"/>
        <v>0</v>
      </c>
      <c r="GL45" s="6">
        <f t="shared" si="603"/>
        <v>0</v>
      </c>
      <c r="GM45" s="6">
        <f t="shared" si="604"/>
        <v>0</v>
      </c>
      <c r="GN45" s="6">
        <f t="shared" si="605"/>
        <v>0</v>
      </c>
      <c r="GO45" s="6">
        <f t="shared" si="606"/>
        <v>0</v>
      </c>
      <c r="GP45" s="8">
        <f t="shared" si="607"/>
        <v>0</v>
      </c>
    </row>
    <row r="46" spans="2:198" ht="30" x14ac:dyDescent="0.25">
      <c r="B46" s="203" t="s">
        <v>113</v>
      </c>
      <c r="C46" s="388">
        <f>IF(Registrering!$B$28="Fast beløp",0,IF(Registrering!$B$28="Sats for ekst. fin. overhead",0,-F46))</f>
        <v>-229515</v>
      </c>
      <c r="D46" s="17"/>
      <c r="E46" s="17"/>
      <c r="F46" s="388">
        <f t="shared" si="519"/>
        <v>229515</v>
      </c>
      <c r="G46" s="17"/>
      <c r="H46" s="585" t="s">
        <v>61</v>
      </c>
      <c r="I46" s="10"/>
      <c r="J46" s="593" t="s">
        <v>121</v>
      </c>
      <c r="K46" s="592"/>
      <c r="L46" s="592">
        <v>229515</v>
      </c>
      <c r="M46" s="592"/>
      <c r="N46" s="592"/>
      <c r="O46" s="592"/>
      <c r="P46" s="592"/>
      <c r="Q46" s="592"/>
      <c r="R46" s="592"/>
      <c r="S46" s="592"/>
      <c r="T46" s="592"/>
      <c r="U46" s="592"/>
      <c r="V46" s="592"/>
      <c r="W46" s="592"/>
      <c r="AR46" s="6">
        <f t="shared" si="520"/>
        <v>0</v>
      </c>
      <c r="AS46" s="6">
        <f t="shared" si="521"/>
        <v>229515</v>
      </c>
      <c r="AT46" s="6">
        <f t="shared" si="522"/>
        <v>0</v>
      </c>
      <c r="AU46" s="6">
        <f t="shared" si="523"/>
        <v>0</v>
      </c>
      <c r="AV46" s="6">
        <f t="shared" si="524"/>
        <v>0</v>
      </c>
      <c r="AW46" s="6">
        <f t="shared" si="525"/>
        <v>0</v>
      </c>
      <c r="AX46" s="6">
        <f t="shared" si="526"/>
        <v>0</v>
      </c>
      <c r="AY46" s="6">
        <f t="shared" si="527"/>
        <v>0</v>
      </c>
      <c r="AZ46" s="6">
        <f t="shared" si="528"/>
        <v>0</v>
      </c>
      <c r="BA46" s="6">
        <f t="shared" si="529"/>
        <v>0</v>
      </c>
      <c r="BB46" s="6">
        <f t="shared" si="530"/>
        <v>0</v>
      </c>
      <c r="BC46" s="6">
        <f t="shared" si="531"/>
        <v>0</v>
      </c>
      <c r="BD46" s="6">
        <f t="shared" si="532"/>
        <v>0</v>
      </c>
      <c r="BE46" s="72">
        <f t="shared" si="533"/>
        <v>229515</v>
      </c>
      <c r="CK46" s="30"/>
      <c r="CX46" s="46" t="str">
        <f t="shared" si="534"/>
        <v>Andre driftskostnader</v>
      </c>
      <c r="CY46" s="72">
        <f t="shared" si="535"/>
        <v>0</v>
      </c>
      <c r="CZ46" s="72">
        <f t="shared" si="536"/>
        <v>-229515</v>
      </c>
      <c r="DA46" s="72">
        <f t="shared" si="537"/>
        <v>0</v>
      </c>
      <c r="DB46" s="72">
        <f t="shared" si="538"/>
        <v>0</v>
      </c>
      <c r="DC46" s="72">
        <f t="shared" si="539"/>
        <v>0</v>
      </c>
      <c r="DD46" s="72">
        <f t="shared" si="540"/>
        <v>0</v>
      </c>
      <c r="DE46" s="72">
        <f t="shared" si="541"/>
        <v>0</v>
      </c>
      <c r="DF46" s="72">
        <f t="shared" si="542"/>
        <v>0</v>
      </c>
      <c r="DG46" s="72">
        <f t="shared" si="543"/>
        <v>0</v>
      </c>
      <c r="DH46" s="72">
        <f t="shared" si="544"/>
        <v>0</v>
      </c>
      <c r="DI46" s="72">
        <f t="shared" si="545"/>
        <v>0</v>
      </c>
      <c r="DJ46" s="72">
        <f t="shared" si="546"/>
        <v>0</v>
      </c>
      <c r="DK46" s="72">
        <f t="shared" si="547"/>
        <v>0</v>
      </c>
      <c r="DL46" s="72">
        <f t="shared" si="548"/>
        <v>-229515</v>
      </c>
      <c r="DO46" s="46" t="str">
        <f t="shared" si="504"/>
        <v>Andre driftskostnader</v>
      </c>
      <c r="DP46" s="6">
        <f t="shared" si="505"/>
        <v>0</v>
      </c>
      <c r="DQ46" s="6">
        <f t="shared" si="505"/>
        <v>0</v>
      </c>
      <c r="DR46" s="6">
        <f t="shared" si="505"/>
        <v>0</v>
      </c>
      <c r="DS46" s="6">
        <f t="shared" si="505"/>
        <v>0</v>
      </c>
      <c r="DT46" s="6">
        <f t="shared" si="505"/>
        <v>0</v>
      </c>
      <c r="DU46" s="6">
        <f t="shared" si="505"/>
        <v>0</v>
      </c>
      <c r="DV46" s="6">
        <f t="shared" si="505"/>
        <v>0</v>
      </c>
      <c r="DW46" s="6">
        <f t="shared" si="505"/>
        <v>0</v>
      </c>
      <c r="DX46" s="6">
        <f t="shared" si="505"/>
        <v>0</v>
      </c>
      <c r="DY46" s="6">
        <f t="shared" si="505"/>
        <v>0</v>
      </c>
      <c r="DZ46" s="6">
        <f t="shared" si="549"/>
        <v>0</v>
      </c>
      <c r="EA46" s="6">
        <f t="shared" si="550"/>
        <v>0</v>
      </c>
      <c r="EB46" s="6">
        <f t="shared" si="551"/>
        <v>0</v>
      </c>
      <c r="EC46" s="8">
        <f t="shared" si="552"/>
        <v>0</v>
      </c>
      <c r="EE46" s="46" t="str">
        <f t="shared" si="65"/>
        <v>Andre driftskostnader</v>
      </c>
      <c r="EF46" s="6">
        <f t="shared" si="553"/>
        <v>0</v>
      </c>
      <c r="EG46" s="6">
        <f t="shared" si="554"/>
        <v>0</v>
      </c>
      <c r="EH46" s="6">
        <f t="shared" si="555"/>
        <v>0</v>
      </c>
      <c r="EI46" s="6">
        <f t="shared" si="556"/>
        <v>0</v>
      </c>
      <c r="EJ46" s="6">
        <f t="shared" si="557"/>
        <v>0</v>
      </c>
      <c r="EK46" s="6">
        <f t="shared" si="558"/>
        <v>0</v>
      </c>
      <c r="EL46" s="6">
        <f t="shared" si="559"/>
        <v>0</v>
      </c>
      <c r="EM46" s="6">
        <f t="shared" si="560"/>
        <v>0</v>
      </c>
      <c r="EN46" s="6">
        <f t="shared" si="561"/>
        <v>0</v>
      </c>
      <c r="EO46" s="6">
        <f t="shared" si="562"/>
        <v>0</v>
      </c>
      <c r="EP46" s="6">
        <f t="shared" si="563"/>
        <v>0</v>
      </c>
      <c r="EQ46" s="6">
        <f t="shared" si="564"/>
        <v>0</v>
      </c>
      <c r="ER46" s="6">
        <f t="shared" si="565"/>
        <v>0</v>
      </c>
      <c r="ES46" s="8">
        <f t="shared" si="566"/>
        <v>0</v>
      </c>
      <c r="EU46" s="46" t="str">
        <f t="shared" si="67"/>
        <v>Andre driftskostnader</v>
      </c>
      <c r="EV46" s="6">
        <f t="shared" si="567"/>
        <v>0</v>
      </c>
      <c r="EW46" s="6">
        <f t="shared" si="568"/>
        <v>-229515</v>
      </c>
      <c r="EX46" s="6">
        <f t="shared" si="569"/>
        <v>0</v>
      </c>
      <c r="EY46" s="6">
        <f t="shared" si="570"/>
        <v>0</v>
      </c>
      <c r="EZ46" s="6">
        <f t="shared" si="571"/>
        <v>0</v>
      </c>
      <c r="FA46" s="6">
        <f t="shared" si="572"/>
        <v>0</v>
      </c>
      <c r="FB46" s="6">
        <f t="shared" si="573"/>
        <v>0</v>
      </c>
      <c r="FC46" s="6">
        <f t="shared" si="574"/>
        <v>0</v>
      </c>
      <c r="FD46" s="6">
        <f t="shared" si="575"/>
        <v>0</v>
      </c>
      <c r="FE46" s="6">
        <f t="shared" si="576"/>
        <v>0</v>
      </c>
      <c r="FF46" s="6">
        <f t="shared" si="577"/>
        <v>0</v>
      </c>
      <c r="FG46" s="6">
        <f t="shared" si="578"/>
        <v>0</v>
      </c>
      <c r="FH46" s="6">
        <f t="shared" si="579"/>
        <v>0</v>
      </c>
      <c r="FI46" s="8">
        <f t="shared" si="580"/>
        <v>-229515</v>
      </c>
      <c r="FK46" s="46" t="str">
        <f t="shared" si="69"/>
        <v>Andre driftskostnader</v>
      </c>
      <c r="FL46" s="6">
        <f t="shared" si="581"/>
        <v>0</v>
      </c>
      <c r="FM46" s="6">
        <f t="shared" si="582"/>
        <v>0</v>
      </c>
      <c r="FN46" s="6">
        <f t="shared" si="583"/>
        <v>0</v>
      </c>
      <c r="FO46" s="6">
        <f t="shared" si="584"/>
        <v>0</v>
      </c>
      <c r="FP46" s="6">
        <f t="shared" si="585"/>
        <v>0</v>
      </c>
      <c r="FQ46" s="6">
        <f t="shared" si="586"/>
        <v>0</v>
      </c>
      <c r="FR46" s="6">
        <f t="shared" si="587"/>
        <v>0</v>
      </c>
      <c r="FS46" s="6">
        <f t="shared" si="588"/>
        <v>0</v>
      </c>
      <c r="FT46" s="6">
        <f t="shared" si="589"/>
        <v>0</v>
      </c>
      <c r="FU46" s="6">
        <f t="shared" si="590"/>
        <v>0</v>
      </c>
      <c r="FV46" s="6">
        <f t="shared" si="591"/>
        <v>0</v>
      </c>
      <c r="FW46" s="6">
        <f t="shared" si="592"/>
        <v>0</v>
      </c>
      <c r="FX46" s="6">
        <f t="shared" si="593"/>
        <v>0</v>
      </c>
      <c r="FY46" s="8">
        <f t="shared" si="594"/>
        <v>0</v>
      </c>
      <c r="GB46" s="46" t="str">
        <f t="shared" si="52"/>
        <v>Andre driftskostnader</v>
      </c>
      <c r="GC46" s="6">
        <f t="shared" si="516"/>
        <v>0</v>
      </c>
      <c r="GD46" s="6">
        <f t="shared" si="595"/>
        <v>0</v>
      </c>
      <c r="GE46" s="6">
        <f t="shared" si="596"/>
        <v>0</v>
      </c>
      <c r="GF46" s="6">
        <f t="shared" si="597"/>
        <v>0</v>
      </c>
      <c r="GG46" s="6">
        <f t="shared" si="598"/>
        <v>0</v>
      </c>
      <c r="GH46" s="6">
        <f t="shared" si="599"/>
        <v>0</v>
      </c>
      <c r="GI46" s="6">
        <f t="shared" si="600"/>
        <v>0</v>
      </c>
      <c r="GJ46" s="6">
        <f t="shared" si="601"/>
        <v>0</v>
      </c>
      <c r="GK46" s="6">
        <f t="shared" si="602"/>
        <v>0</v>
      </c>
      <c r="GL46" s="6">
        <f t="shared" si="603"/>
        <v>0</v>
      </c>
      <c r="GM46" s="6">
        <f t="shared" si="604"/>
        <v>0</v>
      </c>
      <c r="GN46" s="6">
        <f t="shared" si="605"/>
        <v>0</v>
      </c>
      <c r="GO46" s="6">
        <f t="shared" si="606"/>
        <v>0</v>
      </c>
      <c r="GP46" s="8">
        <f t="shared" si="607"/>
        <v>0</v>
      </c>
    </row>
    <row r="47" spans="2:198" ht="15" x14ac:dyDescent="0.25">
      <c r="B47" s="203" t="s">
        <v>113</v>
      </c>
      <c r="C47" s="388">
        <f>IF(Registrering!$B$28="Fast beløp",0,IF(Registrering!$B$28="Sats for ekst. fin. overhead",0,-F47))</f>
        <v>-68654</v>
      </c>
      <c r="D47" s="17"/>
      <c r="E47" s="17"/>
      <c r="F47" s="388">
        <f t="shared" si="519"/>
        <v>68654</v>
      </c>
      <c r="G47" s="17"/>
      <c r="H47" s="585" t="s">
        <v>61</v>
      </c>
      <c r="I47" s="10"/>
      <c r="J47" s="593" t="s">
        <v>122</v>
      </c>
      <c r="K47" s="592"/>
      <c r="L47" s="592">
        <v>68654</v>
      </c>
      <c r="M47" s="592"/>
      <c r="N47" s="592"/>
      <c r="O47" s="592"/>
      <c r="P47" s="592"/>
      <c r="Q47" s="592"/>
      <c r="R47" s="592"/>
      <c r="S47" s="592"/>
      <c r="T47" s="592"/>
      <c r="U47" s="592"/>
      <c r="V47" s="592"/>
      <c r="W47" s="592"/>
      <c r="AR47" s="6">
        <f t="shared" si="520"/>
        <v>0</v>
      </c>
      <c r="AS47" s="6">
        <f t="shared" si="521"/>
        <v>68654</v>
      </c>
      <c r="AT47" s="6">
        <f t="shared" si="522"/>
        <v>0</v>
      </c>
      <c r="AU47" s="6">
        <f t="shared" si="523"/>
        <v>0</v>
      </c>
      <c r="AV47" s="6">
        <f t="shared" si="524"/>
        <v>0</v>
      </c>
      <c r="AW47" s="6">
        <f t="shared" si="525"/>
        <v>0</v>
      </c>
      <c r="AX47" s="6">
        <f t="shared" si="526"/>
        <v>0</v>
      </c>
      <c r="AY47" s="6">
        <f t="shared" si="527"/>
        <v>0</v>
      </c>
      <c r="AZ47" s="6">
        <f t="shared" si="528"/>
        <v>0</v>
      </c>
      <c r="BA47" s="6">
        <f t="shared" si="529"/>
        <v>0</v>
      </c>
      <c r="BB47" s="6">
        <f t="shared" si="530"/>
        <v>0</v>
      </c>
      <c r="BC47" s="6">
        <f t="shared" si="531"/>
        <v>0</v>
      </c>
      <c r="BD47" s="6">
        <f t="shared" si="532"/>
        <v>0</v>
      </c>
      <c r="BE47" s="72">
        <f t="shared" si="533"/>
        <v>68654</v>
      </c>
      <c r="CK47" s="30"/>
      <c r="CX47" s="46" t="str">
        <f t="shared" si="534"/>
        <v>Andre driftskostnader</v>
      </c>
      <c r="CY47" s="72">
        <f t="shared" si="535"/>
        <v>0</v>
      </c>
      <c r="CZ47" s="72">
        <f t="shared" si="536"/>
        <v>-68654</v>
      </c>
      <c r="DA47" s="72">
        <f t="shared" si="537"/>
        <v>0</v>
      </c>
      <c r="DB47" s="72">
        <f t="shared" si="538"/>
        <v>0</v>
      </c>
      <c r="DC47" s="72">
        <f t="shared" si="539"/>
        <v>0</v>
      </c>
      <c r="DD47" s="72">
        <f t="shared" si="540"/>
        <v>0</v>
      </c>
      <c r="DE47" s="72">
        <f t="shared" si="541"/>
        <v>0</v>
      </c>
      <c r="DF47" s="72">
        <f t="shared" si="542"/>
        <v>0</v>
      </c>
      <c r="DG47" s="72">
        <f t="shared" si="543"/>
        <v>0</v>
      </c>
      <c r="DH47" s="72">
        <f t="shared" si="544"/>
        <v>0</v>
      </c>
      <c r="DI47" s="72">
        <f t="shared" si="545"/>
        <v>0</v>
      </c>
      <c r="DJ47" s="72">
        <f t="shared" si="546"/>
        <v>0</v>
      </c>
      <c r="DK47" s="72">
        <f t="shared" si="547"/>
        <v>0</v>
      </c>
      <c r="DL47" s="72">
        <f t="shared" si="548"/>
        <v>-68654</v>
      </c>
      <c r="DO47" s="46" t="str">
        <f t="shared" si="504"/>
        <v>Andre driftskostnader</v>
      </c>
      <c r="DP47" s="6">
        <f t="shared" si="505"/>
        <v>0</v>
      </c>
      <c r="DQ47" s="6">
        <f t="shared" si="505"/>
        <v>0</v>
      </c>
      <c r="DR47" s="6">
        <f t="shared" si="505"/>
        <v>0</v>
      </c>
      <c r="DS47" s="6">
        <f t="shared" si="505"/>
        <v>0</v>
      </c>
      <c r="DT47" s="6">
        <f t="shared" si="505"/>
        <v>0</v>
      </c>
      <c r="DU47" s="6">
        <f t="shared" si="505"/>
        <v>0</v>
      </c>
      <c r="DV47" s="6">
        <f t="shared" si="505"/>
        <v>0</v>
      </c>
      <c r="DW47" s="6">
        <f t="shared" si="505"/>
        <v>0</v>
      </c>
      <c r="DX47" s="6">
        <f t="shared" si="505"/>
        <v>0</v>
      </c>
      <c r="DY47" s="6">
        <f t="shared" si="505"/>
        <v>0</v>
      </c>
      <c r="DZ47" s="6">
        <f t="shared" si="549"/>
        <v>0</v>
      </c>
      <c r="EA47" s="6">
        <f t="shared" si="550"/>
        <v>0</v>
      </c>
      <c r="EB47" s="6">
        <f t="shared" si="551"/>
        <v>0</v>
      </c>
      <c r="EC47" s="8">
        <f t="shared" si="552"/>
        <v>0</v>
      </c>
      <c r="EE47" s="46" t="str">
        <f t="shared" si="65"/>
        <v>Andre driftskostnader</v>
      </c>
      <c r="EF47" s="6">
        <f t="shared" si="553"/>
        <v>0</v>
      </c>
      <c r="EG47" s="6">
        <f t="shared" si="554"/>
        <v>0</v>
      </c>
      <c r="EH47" s="6">
        <f t="shared" si="555"/>
        <v>0</v>
      </c>
      <c r="EI47" s="6">
        <f t="shared" si="556"/>
        <v>0</v>
      </c>
      <c r="EJ47" s="6">
        <f t="shared" si="557"/>
        <v>0</v>
      </c>
      <c r="EK47" s="6">
        <f t="shared" si="558"/>
        <v>0</v>
      </c>
      <c r="EL47" s="6">
        <f t="shared" si="559"/>
        <v>0</v>
      </c>
      <c r="EM47" s="6">
        <f t="shared" si="560"/>
        <v>0</v>
      </c>
      <c r="EN47" s="6">
        <f t="shared" si="561"/>
        <v>0</v>
      </c>
      <c r="EO47" s="6">
        <f t="shared" si="562"/>
        <v>0</v>
      </c>
      <c r="EP47" s="6">
        <f t="shared" si="563"/>
        <v>0</v>
      </c>
      <c r="EQ47" s="6">
        <f t="shared" si="564"/>
        <v>0</v>
      </c>
      <c r="ER47" s="6">
        <f t="shared" si="565"/>
        <v>0</v>
      </c>
      <c r="ES47" s="8">
        <f t="shared" si="566"/>
        <v>0</v>
      </c>
      <c r="EU47" s="46" t="str">
        <f t="shared" si="67"/>
        <v>Andre driftskostnader</v>
      </c>
      <c r="EV47" s="6">
        <f t="shared" si="567"/>
        <v>0</v>
      </c>
      <c r="EW47" s="6">
        <f t="shared" si="568"/>
        <v>-68654</v>
      </c>
      <c r="EX47" s="6">
        <f t="shared" si="569"/>
        <v>0</v>
      </c>
      <c r="EY47" s="6">
        <f t="shared" si="570"/>
        <v>0</v>
      </c>
      <c r="EZ47" s="6">
        <f t="shared" si="571"/>
        <v>0</v>
      </c>
      <c r="FA47" s="6">
        <f t="shared" si="572"/>
        <v>0</v>
      </c>
      <c r="FB47" s="6">
        <f t="shared" si="573"/>
        <v>0</v>
      </c>
      <c r="FC47" s="6">
        <f t="shared" si="574"/>
        <v>0</v>
      </c>
      <c r="FD47" s="6">
        <f t="shared" si="575"/>
        <v>0</v>
      </c>
      <c r="FE47" s="6">
        <f t="shared" si="576"/>
        <v>0</v>
      </c>
      <c r="FF47" s="6">
        <f t="shared" si="577"/>
        <v>0</v>
      </c>
      <c r="FG47" s="6">
        <f t="shared" si="578"/>
        <v>0</v>
      </c>
      <c r="FH47" s="6">
        <f t="shared" si="579"/>
        <v>0</v>
      </c>
      <c r="FI47" s="8">
        <f t="shared" si="580"/>
        <v>-68654</v>
      </c>
      <c r="FK47" s="46" t="str">
        <f t="shared" si="69"/>
        <v>Andre driftskostnader</v>
      </c>
      <c r="FL47" s="6">
        <f t="shared" si="581"/>
        <v>0</v>
      </c>
      <c r="FM47" s="6">
        <f t="shared" si="582"/>
        <v>0</v>
      </c>
      <c r="FN47" s="6">
        <f t="shared" si="583"/>
        <v>0</v>
      </c>
      <c r="FO47" s="6">
        <f t="shared" si="584"/>
        <v>0</v>
      </c>
      <c r="FP47" s="6">
        <f t="shared" si="585"/>
        <v>0</v>
      </c>
      <c r="FQ47" s="6">
        <f t="shared" si="586"/>
        <v>0</v>
      </c>
      <c r="FR47" s="6">
        <f t="shared" si="587"/>
        <v>0</v>
      </c>
      <c r="FS47" s="6">
        <f t="shared" si="588"/>
        <v>0</v>
      </c>
      <c r="FT47" s="6">
        <f t="shared" si="589"/>
        <v>0</v>
      </c>
      <c r="FU47" s="6">
        <f t="shared" si="590"/>
        <v>0</v>
      </c>
      <c r="FV47" s="6">
        <f t="shared" si="591"/>
        <v>0</v>
      </c>
      <c r="FW47" s="6">
        <f t="shared" si="592"/>
        <v>0</v>
      </c>
      <c r="FX47" s="6">
        <f t="shared" si="593"/>
        <v>0</v>
      </c>
      <c r="FY47" s="8">
        <f t="shared" si="594"/>
        <v>0</v>
      </c>
      <c r="GB47" s="46" t="str">
        <f t="shared" si="52"/>
        <v>Andre driftskostnader</v>
      </c>
      <c r="GC47" s="6">
        <f t="shared" si="516"/>
        <v>0</v>
      </c>
      <c r="GD47" s="6">
        <f t="shared" si="595"/>
        <v>0</v>
      </c>
      <c r="GE47" s="6">
        <f t="shared" si="596"/>
        <v>0</v>
      </c>
      <c r="GF47" s="6">
        <f t="shared" si="597"/>
        <v>0</v>
      </c>
      <c r="GG47" s="6">
        <f t="shared" si="598"/>
        <v>0</v>
      </c>
      <c r="GH47" s="6">
        <f t="shared" si="599"/>
        <v>0</v>
      </c>
      <c r="GI47" s="6">
        <f t="shared" si="600"/>
        <v>0</v>
      </c>
      <c r="GJ47" s="6">
        <f t="shared" si="601"/>
        <v>0</v>
      </c>
      <c r="GK47" s="6">
        <f t="shared" si="602"/>
        <v>0</v>
      </c>
      <c r="GL47" s="6">
        <f t="shared" si="603"/>
        <v>0</v>
      </c>
      <c r="GM47" s="6">
        <f t="shared" si="604"/>
        <v>0</v>
      </c>
      <c r="GN47" s="6">
        <f t="shared" si="605"/>
        <v>0</v>
      </c>
      <c r="GO47" s="6">
        <f t="shared" si="606"/>
        <v>0</v>
      </c>
      <c r="GP47" s="8">
        <f t="shared" si="607"/>
        <v>0</v>
      </c>
    </row>
    <row r="48" spans="2:198" ht="15" x14ac:dyDescent="0.25">
      <c r="B48" s="203" t="s">
        <v>113</v>
      </c>
      <c r="C48" s="388">
        <f>IF(Registrering!$B$28="Fast beløp",0,IF(Registrering!$B$28="Sats for ekst. fin. overhead",0,-F48))</f>
        <v>-40042</v>
      </c>
      <c r="D48" s="17"/>
      <c r="E48" s="17"/>
      <c r="F48" s="388">
        <f t="shared" si="519"/>
        <v>40042</v>
      </c>
      <c r="G48" s="17"/>
      <c r="H48" s="585" t="s">
        <v>61</v>
      </c>
      <c r="I48" s="10"/>
      <c r="J48" s="593" t="s">
        <v>123</v>
      </c>
      <c r="K48" s="592"/>
      <c r="L48" s="592">
        <v>40042</v>
      </c>
      <c r="M48" s="592"/>
      <c r="N48" s="592"/>
      <c r="O48" s="592"/>
      <c r="P48" s="592"/>
      <c r="Q48" s="592"/>
      <c r="R48" s="592"/>
      <c r="S48" s="592"/>
      <c r="T48" s="592"/>
      <c r="U48" s="592"/>
      <c r="V48" s="592"/>
      <c r="W48" s="592"/>
      <c r="AR48" s="6">
        <f t="shared" si="520"/>
        <v>0</v>
      </c>
      <c r="AS48" s="6">
        <f t="shared" si="521"/>
        <v>40042</v>
      </c>
      <c r="AT48" s="6">
        <f t="shared" si="522"/>
        <v>0</v>
      </c>
      <c r="AU48" s="6">
        <f t="shared" si="523"/>
        <v>0</v>
      </c>
      <c r="AV48" s="6">
        <f t="shared" si="524"/>
        <v>0</v>
      </c>
      <c r="AW48" s="6">
        <f t="shared" si="525"/>
        <v>0</v>
      </c>
      <c r="AX48" s="6">
        <f t="shared" si="526"/>
        <v>0</v>
      </c>
      <c r="AY48" s="6">
        <f t="shared" si="527"/>
        <v>0</v>
      </c>
      <c r="AZ48" s="6">
        <f t="shared" si="528"/>
        <v>0</v>
      </c>
      <c r="BA48" s="6">
        <f t="shared" si="529"/>
        <v>0</v>
      </c>
      <c r="BB48" s="6">
        <f t="shared" si="530"/>
        <v>0</v>
      </c>
      <c r="BC48" s="6">
        <f t="shared" si="531"/>
        <v>0</v>
      </c>
      <c r="BD48" s="6">
        <f t="shared" si="532"/>
        <v>0</v>
      </c>
      <c r="BE48" s="72">
        <f t="shared" si="533"/>
        <v>40042</v>
      </c>
      <c r="CK48" s="30"/>
      <c r="CX48" s="46" t="str">
        <f t="shared" si="534"/>
        <v>Andre driftskostnader</v>
      </c>
      <c r="CY48" s="72">
        <f t="shared" si="535"/>
        <v>0</v>
      </c>
      <c r="CZ48" s="72">
        <f t="shared" si="536"/>
        <v>-40042</v>
      </c>
      <c r="DA48" s="72">
        <f t="shared" si="537"/>
        <v>0</v>
      </c>
      <c r="DB48" s="72">
        <f t="shared" si="538"/>
        <v>0</v>
      </c>
      <c r="DC48" s="72">
        <f t="shared" si="539"/>
        <v>0</v>
      </c>
      <c r="DD48" s="72">
        <f t="shared" si="540"/>
        <v>0</v>
      </c>
      <c r="DE48" s="72">
        <f t="shared" si="541"/>
        <v>0</v>
      </c>
      <c r="DF48" s="72">
        <f t="shared" si="542"/>
        <v>0</v>
      </c>
      <c r="DG48" s="72">
        <f t="shared" si="543"/>
        <v>0</v>
      </c>
      <c r="DH48" s="72">
        <f t="shared" si="544"/>
        <v>0</v>
      </c>
      <c r="DI48" s="72">
        <f t="shared" si="545"/>
        <v>0</v>
      </c>
      <c r="DJ48" s="72">
        <f t="shared" si="546"/>
        <v>0</v>
      </c>
      <c r="DK48" s="72">
        <f t="shared" si="547"/>
        <v>0</v>
      </c>
      <c r="DL48" s="72">
        <f t="shared" si="548"/>
        <v>-40042</v>
      </c>
      <c r="DO48" s="46" t="str">
        <f t="shared" si="504"/>
        <v>Andre driftskostnader</v>
      </c>
      <c r="DP48" s="6">
        <f t="shared" si="505"/>
        <v>0</v>
      </c>
      <c r="DQ48" s="6">
        <f t="shared" si="505"/>
        <v>0</v>
      </c>
      <c r="DR48" s="6">
        <f t="shared" si="505"/>
        <v>0</v>
      </c>
      <c r="DS48" s="6">
        <f t="shared" si="505"/>
        <v>0</v>
      </c>
      <c r="DT48" s="6">
        <f t="shared" si="505"/>
        <v>0</v>
      </c>
      <c r="DU48" s="6">
        <f t="shared" si="505"/>
        <v>0</v>
      </c>
      <c r="DV48" s="6">
        <f t="shared" si="505"/>
        <v>0</v>
      </c>
      <c r="DW48" s="6">
        <f t="shared" si="505"/>
        <v>0</v>
      </c>
      <c r="DX48" s="6">
        <f t="shared" si="505"/>
        <v>0</v>
      </c>
      <c r="DY48" s="6">
        <f t="shared" si="505"/>
        <v>0</v>
      </c>
      <c r="DZ48" s="6">
        <f t="shared" si="549"/>
        <v>0</v>
      </c>
      <c r="EA48" s="6">
        <f t="shared" si="550"/>
        <v>0</v>
      </c>
      <c r="EB48" s="6">
        <f t="shared" si="551"/>
        <v>0</v>
      </c>
      <c r="EC48" s="8">
        <f t="shared" si="552"/>
        <v>0</v>
      </c>
      <c r="EE48" s="46" t="str">
        <f t="shared" si="65"/>
        <v>Andre driftskostnader</v>
      </c>
      <c r="EF48" s="6">
        <f t="shared" si="553"/>
        <v>0</v>
      </c>
      <c r="EG48" s="6">
        <f t="shared" si="554"/>
        <v>0</v>
      </c>
      <c r="EH48" s="6">
        <f t="shared" si="555"/>
        <v>0</v>
      </c>
      <c r="EI48" s="6">
        <f t="shared" si="556"/>
        <v>0</v>
      </c>
      <c r="EJ48" s="6">
        <f t="shared" si="557"/>
        <v>0</v>
      </c>
      <c r="EK48" s="6">
        <f t="shared" si="558"/>
        <v>0</v>
      </c>
      <c r="EL48" s="6">
        <f t="shared" si="559"/>
        <v>0</v>
      </c>
      <c r="EM48" s="6">
        <f t="shared" si="560"/>
        <v>0</v>
      </c>
      <c r="EN48" s="6">
        <f t="shared" si="561"/>
        <v>0</v>
      </c>
      <c r="EO48" s="6">
        <f t="shared" si="562"/>
        <v>0</v>
      </c>
      <c r="EP48" s="6">
        <f t="shared" si="563"/>
        <v>0</v>
      </c>
      <c r="EQ48" s="6">
        <f t="shared" si="564"/>
        <v>0</v>
      </c>
      <c r="ER48" s="6">
        <f t="shared" si="565"/>
        <v>0</v>
      </c>
      <c r="ES48" s="8">
        <f t="shared" si="566"/>
        <v>0</v>
      </c>
      <c r="EU48" s="46" t="str">
        <f t="shared" si="67"/>
        <v>Andre driftskostnader</v>
      </c>
      <c r="EV48" s="6">
        <f t="shared" si="567"/>
        <v>0</v>
      </c>
      <c r="EW48" s="6">
        <f t="shared" si="568"/>
        <v>-40042</v>
      </c>
      <c r="EX48" s="6">
        <f t="shared" si="569"/>
        <v>0</v>
      </c>
      <c r="EY48" s="6">
        <f t="shared" si="570"/>
        <v>0</v>
      </c>
      <c r="EZ48" s="6">
        <f t="shared" si="571"/>
        <v>0</v>
      </c>
      <c r="FA48" s="6">
        <f t="shared" si="572"/>
        <v>0</v>
      </c>
      <c r="FB48" s="6">
        <f t="shared" si="573"/>
        <v>0</v>
      </c>
      <c r="FC48" s="6">
        <f t="shared" si="574"/>
        <v>0</v>
      </c>
      <c r="FD48" s="6">
        <f t="shared" si="575"/>
        <v>0</v>
      </c>
      <c r="FE48" s="6">
        <f t="shared" si="576"/>
        <v>0</v>
      </c>
      <c r="FF48" s="6">
        <f t="shared" si="577"/>
        <v>0</v>
      </c>
      <c r="FG48" s="6">
        <f t="shared" si="578"/>
        <v>0</v>
      </c>
      <c r="FH48" s="6">
        <f t="shared" si="579"/>
        <v>0</v>
      </c>
      <c r="FI48" s="8">
        <f t="shared" si="580"/>
        <v>-40042</v>
      </c>
      <c r="FK48" s="46" t="str">
        <f t="shared" si="69"/>
        <v>Andre driftskostnader</v>
      </c>
      <c r="FL48" s="6">
        <f t="shared" si="581"/>
        <v>0</v>
      </c>
      <c r="FM48" s="6">
        <f t="shared" si="582"/>
        <v>0</v>
      </c>
      <c r="FN48" s="6">
        <f t="shared" si="583"/>
        <v>0</v>
      </c>
      <c r="FO48" s="6">
        <f t="shared" si="584"/>
        <v>0</v>
      </c>
      <c r="FP48" s="6">
        <f t="shared" si="585"/>
        <v>0</v>
      </c>
      <c r="FQ48" s="6">
        <f t="shared" si="586"/>
        <v>0</v>
      </c>
      <c r="FR48" s="6">
        <f t="shared" si="587"/>
        <v>0</v>
      </c>
      <c r="FS48" s="6">
        <f t="shared" si="588"/>
        <v>0</v>
      </c>
      <c r="FT48" s="6">
        <f t="shared" si="589"/>
        <v>0</v>
      </c>
      <c r="FU48" s="6">
        <f t="shared" si="590"/>
        <v>0</v>
      </c>
      <c r="FV48" s="6">
        <f t="shared" si="591"/>
        <v>0</v>
      </c>
      <c r="FW48" s="6">
        <f t="shared" si="592"/>
        <v>0</v>
      </c>
      <c r="FX48" s="6">
        <f t="shared" si="593"/>
        <v>0</v>
      </c>
      <c r="FY48" s="8">
        <f t="shared" si="594"/>
        <v>0</v>
      </c>
      <c r="GB48" s="46" t="str">
        <f t="shared" si="52"/>
        <v>Andre driftskostnader</v>
      </c>
      <c r="GC48" s="6">
        <f t="shared" si="516"/>
        <v>0</v>
      </c>
      <c r="GD48" s="6">
        <f t="shared" si="595"/>
        <v>0</v>
      </c>
      <c r="GE48" s="6">
        <f t="shared" si="596"/>
        <v>0</v>
      </c>
      <c r="GF48" s="6">
        <f t="shared" si="597"/>
        <v>0</v>
      </c>
      <c r="GG48" s="6">
        <f t="shared" si="598"/>
        <v>0</v>
      </c>
      <c r="GH48" s="6">
        <f t="shared" si="599"/>
        <v>0</v>
      </c>
      <c r="GI48" s="6">
        <f t="shared" si="600"/>
        <v>0</v>
      </c>
      <c r="GJ48" s="6">
        <f t="shared" si="601"/>
        <v>0</v>
      </c>
      <c r="GK48" s="6">
        <f t="shared" si="602"/>
        <v>0</v>
      </c>
      <c r="GL48" s="6">
        <f t="shared" si="603"/>
        <v>0</v>
      </c>
      <c r="GM48" s="6">
        <f t="shared" si="604"/>
        <v>0</v>
      </c>
      <c r="GN48" s="6">
        <f t="shared" si="605"/>
        <v>0</v>
      </c>
      <c r="GO48" s="6">
        <f t="shared" si="606"/>
        <v>0</v>
      </c>
      <c r="GP48" s="8">
        <f t="shared" si="607"/>
        <v>0</v>
      </c>
    </row>
    <row r="49" spans="2:198" ht="15" x14ac:dyDescent="0.25">
      <c r="B49" s="203" t="s">
        <v>113</v>
      </c>
      <c r="C49" s="388">
        <f>IF(Registrering!$B$28="Fast beløp",0,IF(Registrering!$B$28="Sats for ekst. fin. overhead",0,-F49))</f>
        <v>-100000</v>
      </c>
      <c r="D49" s="17"/>
      <c r="E49" s="17"/>
      <c r="F49" s="388">
        <f t="shared" si="519"/>
        <v>100000</v>
      </c>
      <c r="G49" s="17"/>
      <c r="H49" s="585" t="s">
        <v>60</v>
      </c>
      <c r="I49" s="10"/>
      <c r="J49" s="594" t="s">
        <v>124</v>
      </c>
      <c r="K49" s="592"/>
      <c r="L49" s="592">
        <v>100000</v>
      </c>
      <c r="M49" s="592"/>
      <c r="N49" s="592"/>
      <c r="O49" s="592"/>
      <c r="P49" s="592"/>
      <c r="Q49" s="592"/>
      <c r="R49" s="592"/>
      <c r="S49" s="592"/>
      <c r="T49" s="592"/>
      <c r="U49" s="592"/>
      <c r="V49" s="592"/>
      <c r="W49" s="592"/>
      <c r="AR49" s="6">
        <f t="shared" si="520"/>
        <v>0</v>
      </c>
      <c r="AS49" s="6">
        <f t="shared" si="521"/>
        <v>100000</v>
      </c>
      <c r="AT49" s="6">
        <f t="shared" si="522"/>
        <v>0</v>
      </c>
      <c r="AU49" s="6">
        <f t="shared" si="523"/>
        <v>0</v>
      </c>
      <c r="AV49" s="6">
        <f t="shared" si="524"/>
        <v>0</v>
      </c>
      <c r="AW49" s="6">
        <f t="shared" si="525"/>
        <v>0</v>
      </c>
      <c r="AX49" s="6">
        <f t="shared" si="526"/>
        <v>0</v>
      </c>
      <c r="AY49" s="6">
        <f t="shared" si="527"/>
        <v>0</v>
      </c>
      <c r="AZ49" s="6">
        <f t="shared" si="528"/>
        <v>0</v>
      </c>
      <c r="BA49" s="6">
        <f t="shared" si="529"/>
        <v>0</v>
      </c>
      <c r="BB49" s="6">
        <f t="shared" si="530"/>
        <v>0</v>
      </c>
      <c r="BC49" s="6">
        <f t="shared" si="531"/>
        <v>0</v>
      </c>
      <c r="BD49" s="6">
        <f t="shared" si="532"/>
        <v>0</v>
      </c>
      <c r="BE49" s="72">
        <f t="shared" si="533"/>
        <v>100000</v>
      </c>
      <c r="CK49" s="30"/>
      <c r="CX49" s="46" t="str">
        <f t="shared" si="534"/>
        <v>Andre driftskostnader</v>
      </c>
      <c r="CY49" s="72">
        <f t="shared" si="535"/>
        <v>0</v>
      </c>
      <c r="CZ49" s="72">
        <f t="shared" si="536"/>
        <v>-100000</v>
      </c>
      <c r="DA49" s="72">
        <f t="shared" si="537"/>
        <v>0</v>
      </c>
      <c r="DB49" s="72">
        <f t="shared" si="538"/>
        <v>0</v>
      </c>
      <c r="DC49" s="72">
        <f t="shared" si="539"/>
        <v>0</v>
      </c>
      <c r="DD49" s="72">
        <f t="shared" si="540"/>
        <v>0</v>
      </c>
      <c r="DE49" s="72">
        <f t="shared" si="541"/>
        <v>0</v>
      </c>
      <c r="DF49" s="72">
        <f t="shared" si="542"/>
        <v>0</v>
      </c>
      <c r="DG49" s="72">
        <f t="shared" si="543"/>
        <v>0</v>
      </c>
      <c r="DH49" s="72">
        <f t="shared" si="544"/>
        <v>0</v>
      </c>
      <c r="DI49" s="72">
        <f t="shared" si="545"/>
        <v>0</v>
      </c>
      <c r="DJ49" s="72">
        <f t="shared" si="546"/>
        <v>0</v>
      </c>
      <c r="DK49" s="72">
        <f t="shared" si="547"/>
        <v>0</v>
      </c>
      <c r="DL49" s="72">
        <f t="shared" si="548"/>
        <v>-100000</v>
      </c>
      <c r="DO49" s="46" t="str">
        <f t="shared" si="504"/>
        <v>Andre driftskostnader</v>
      </c>
      <c r="DP49" s="6">
        <f t="shared" si="505"/>
        <v>0</v>
      </c>
      <c r="DQ49" s="6">
        <f t="shared" si="505"/>
        <v>0</v>
      </c>
      <c r="DR49" s="6">
        <f t="shared" si="505"/>
        <v>0</v>
      </c>
      <c r="DS49" s="6">
        <f t="shared" si="505"/>
        <v>0</v>
      </c>
      <c r="DT49" s="6">
        <f t="shared" si="505"/>
        <v>0</v>
      </c>
      <c r="DU49" s="6">
        <f t="shared" si="505"/>
        <v>0</v>
      </c>
      <c r="DV49" s="6">
        <f t="shared" si="505"/>
        <v>0</v>
      </c>
      <c r="DW49" s="6">
        <f t="shared" si="505"/>
        <v>0</v>
      </c>
      <c r="DX49" s="6">
        <f t="shared" si="505"/>
        <v>0</v>
      </c>
      <c r="DY49" s="6">
        <f t="shared" si="505"/>
        <v>0</v>
      </c>
      <c r="DZ49" s="6">
        <f t="shared" si="549"/>
        <v>0</v>
      </c>
      <c r="EA49" s="6">
        <f t="shared" si="550"/>
        <v>0</v>
      </c>
      <c r="EB49" s="6">
        <f t="shared" si="551"/>
        <v>0</v>
      </c>
      <c r="EC49" s="8">
        <f t="shared" si="552"/>
        <v>0</v>
      </c>
      <c r="EE49" s="46" t="str">
        <f t="shared" si="65"/>
        <v>Andre driftskostnader</v>
      </c>
      <c r="EF49" s="6">
        <f t="shared" si="553"/>
        <v>0</v>
      </c>
      <c r="EG49" s="6">
        <f t="shared" si="554"/>
        <v>-100000</v>
      </c>
      <c r="EH49" s="6">
        <f t="shared" si="555"/>
        <v>0</v>
      </c>
      <c r="EI49" s="6">
        <f t="shared" si="556"/>
        <v>0</v>
      </c>
      <c r="EJ49" s="6">
        <f t="shared" si="557"/>
        <v>0</v>
      </c>
      <c r="EK49" s="6">
        <f t="shared" si="558"/>
        <v>0</v>
      </c>
      <c r="EL49" s="6">
        <f t="shared" si="559"/>
        <v>0</v>
      </c>
      <c r="EM49" s="6">
        <f t="shared" si="560"/>
        <v>0</v>
      </c>
      <c r="EN49" s="6">
        <f t="shared" si="561"/>
        <v>0</v>
      </c>
      <c r="EO49" s="6">
        <f t="shared" si="562"/>
        <v>0</v>
      </c>
      <c r="EP49" s="6">
        <f t="shared" si="563"/>
        <v>0</v>
      </c>
      <c r="EQ49" s="6">
        <f t="shared" si="564"/>
        <v>0</v>
      </c>
      <c r="ER49" s="6">
        <f t="shared" si="565"/>
        <v>0</v>
      </c>
      <c r="ES49" s="8">
        <f t="shared" si="566"/>
        <v>-100000</v>
      </c>
      <c r="EU49" s="46" t="str">
        <f t="shared" si="67"/>
        <v>Andre driftskostnader</v>
      </c>
      <c r="EV49" s="6">
        <f t="shared" si="567"/>
        <v>0</v>
      </c>
      <c r="EW49" s="6">
        <f t="shared" si="568"/>
        <v>0</v>
      </c>
      <c r="EX49" s="6">
        <f t="shared" si="569"/>
        <v>0</v>
      </c>
      <c r="EY49" s="6">
        <f t="shared" si="570"/>
        <v>0</v>
      </c>
      <c r="EZ49" s="6">
        <f t="shared" si="571"/>
        <v>0</v>
      </c>
      <c r="FA49" s="6">
        <f t="shared" si="572"/>
        <v>0</v>
      </c>
      <c r="FB49" s="6">
        <f t="shared" si="573"/>
        <v>0</v>
      </c>
      <c r="FC49" s="6">
        <f t="shared" si="574"/>
        <v>0</v>
      </c>
      <c r="FD49" s="6">
        <f t="shared" si="575"/>
        <v>0</v>
      </c>
      <c r="FE49" s="6">
        <f t="shared" si="576"/>
        <v>0</v>
      </c>
      <c r="FF49" s="6">
        <f t="shared" si="577"/>
        <v>0</v>
      </c>
      <c r="FG49" s="6">
        <f t="shared" si="578"/>
        <v>0</v>
      </c>
      <c r="FH49" s="6">
        <f t="shared" si="579"/>
        <v>0</v>
      </c>
      <c r="FI49" s="8">
        <f t="shared" si="580"/>
        <v>0</v>
      </c>
      <c r="FK49" s="46" t="str">
        <f t="shared" si="69"/>
        <v>Andre driftskostnader</v>
      </c>
      <c r="FL49" s="6">
        <f t="shared" si="581"/>
        <v>0</v>
      </c>
      <c r="FM49" s="6">
        <f t="shared" si="582"/>
        <v>0</v>
      </c>
      <c r="FN49" s="6">
        <f t="shared" si="583"/>
        <v>0</v>
      </c>
      <c r="FO49" s="6">
        <f t="shared" si="584"/>
        <v>0</v>
      </c>
      <c r="FP49" s="6">
        <f t="shared" si="585"/>
        <v>0</v>
      </c>
      <c r="FQ49" s="6">
        <f t="shared" si="586"/>
        <v>0</v>
      </c>
      <c r="FR49" s="6">
        <f t="shared" si="587"/>
        <v>0</v>
      </c>
      <c r="FS49" s="6">
        <f t="shared" si="588"/>
        <v>0</v>
      </c>
      <c r="FT49" s="6">
        <f t="shared" si="589"/>
        <v>0</v>
      </c>
      <c r="FU49" s="6">
        <f t="shared" si="590"/>
        <v>0</v>
      </c>
      <c r="FV49" s="6">
        <f t="shared" si="591"/>
        <v>0</v>
      </c>
      <c r="FW49" s="6">
        <f t="shared" si="592"/>
        <v>0</v>
      </c>
      <c r="FX49" s="6">
        <f t="shared" si="593"/>
        <v>0</v>
      </c>
      <c r="FY49" s="8">
        <f t="shared" si="594"/>
        <v>0</v>
      </c>
      <c r="GB49" s="46" t="str">
        <f t="shared" si="52"/>
        <v>Andre driftskostnader</v>
      </c>
      <c r="GC49" s="6">
        <f t="shared" si="516"/>
        <v>0</v>
      </c>
      <c r="GD49" s="6">
        <f t="shared" si="595"/>
        <v>0</v>
      </c>
      <c r="GE49" s="6">
        <f t="shared" si="596"/>
        <v>0</v>
      </c>
      <c r="GF49" s="6">
        <f t="shared" si="597"/>
        <v>0</v>
      </c>
      <c r="GG49" s="6">
        <f t="shared" si="598"/>
        <v>0</v>
      </c>
      <c r="GH49" s="6">
        <f t="shared" si="599"/>
        <v>0</v>
      </c>
      <c r="GI49" s="6">
        <f t="shared" si="600"/>
        <v>0</v>
      </c>
      <c r="GJ49" s="6">
        <f t="shared" si="601"/>
        <v>0</v>
      </c>
      <c r="GK49" s="6">
        <f t="shared" si="602"/>
        <v>0</v>
      </c>
      <c r="GL49" s="6">
        <f t="shared" si="603"/>
        <v>0</v>
      </c>
      <c r="GM49" s="6">
        <f t="shared" si="604"/>
        <v>0</v>
      </c>
      <c r="GN49" s="6">
        <f t="shared" si="605"/>
        <v>0</v>
      </c>
      <c r="GO49" s="6">
        <f t="shared" si="606"/>
        <v>0</v>
      </c>
      <c r="GP49" s="8">
        <f t="shared" si="607"/>
        <v>0</v>
      </c>
    </row>
    <row r="50" spans="2:198" ht="15" x14ac:dyDescent="0.25">
      <c r="B50" s="203"/>
      <c r="C50" s="388">
        <f>IF(Registrering!$B$28="Fast beløp",0,IF(Registrering!$B$28="Sats for ekst. fin. overhead",0,-F50))</f>
        <v>0</v>
      </c>
      <c r="D50" s="17"/>
      <c r="E50" s="17"/>
      <c r="F50" s="388">
        <f t="shared" si="519"/>
        <v>0</v>
      </c>
      <c r="G50" s="17"/>
      <c r="H50" s="585"/>
      <c r="I50" s="10"/>
      <c r="J50" s="594"/>
      <c r="K50" s="592"/>
      <c r="L50" s="592"/>
      <c r="M50" s="592"/>
      <c r="N50" s="592"/>
      <c r="O50" s="592"/>
      <c r="P50" s="592"/>
      <c r="Q50" s="592"/>
      <c r="R50" s="592"/>
      <c r="S50" s="592"/>
      <c r="T50" s="592"/>
      <c r="U50" s="592"/>
      <c r="V50" s="592"/>
      <c r="W50" s="592"/>
      <c r="AR50" s="6">
        <f t="shared" si="520"/>
        <v>0</v>
      </c>
      <c r="AS50" s="6">
        <f t="shared" si="521"/>
        <v>0</v>
      </c>
      <c r="AT50" s="6">
        <f t="shared" si="522"/>
        <v>0</v>
      </c>
      <c r="AU50" s="6">
        <f t="shared" si="523"/>
        <v>0</v>
      </c>
      <c r="AV50" s="6">
        <f t="shared" si="524"/>
        <v>0</v>
      </c>
      <c r="AW50" s="6">
        <f t="shared" si="525"/>
        <v>0</v>
      </c>
      <c r="AX50" s="6">
        <f t="shared" si="526"/>
        <v>0</v>
      </c>
      <c r="AY50" s="6">
        <f t="shared" si="527"/>
        <v>0</v>
      </c>
      <c r="AZ50" s="6">
        <f t="shared" si="528"/>
        <v>0</v>
      </c>
      <c r="BA50" s="6">
        <f t="shared" si="529"/>
        <v>0</v>
      </c>
      <c r="BB50" s="6">
        <f t="shared" si="530"/>
        <v>0</v>
      </c>
      <c r="BC50" s="6">
        <f t="shared" si="531"/>
        <v>0</v>
      </c>
      <c r="BD50" s="6">
        <f t="shared" si="532"/>
        <v>0</v>
      </c>
      <c r="BE50" s="72">
        <f t="shared" si="533"/>
        <v>0</v>
      </c>
      <c r="CK50" s="30"/>
      <c r="CX50" s="46">
        <f t="shared" si="534"/>
        <v>0</v>
      </c>
      <c r="CY50" s="72">
        <f t="shared" si="535"/>
        <v>0</v>
      </c>
      <c r="CZ50" s="72">
        <f t="shared" si="536"/>
        <v>0</v>
      </c>
      <c r="DA50" s="72">
        <f t="shared" si="537"/>
        <v>0</v>
      </c>
      <c r="DB50" s="72">
        <f t="shared" si="538"/>
        <v>0</v>
      </c>
      <c r="DC50" s="72">
        <f t="shared" si="539"/>
        <v>0</v>
      </c>
      <c r="DD50" s="72">
        <f t="shared" si="540"/>
        <v>0</v>
      </c>
      <c r="DE50" s="72">
        <f t="shared" si="541"/>
        <v>0</v>
      </c>
      <c r="DF50" s="72">
        <f t="shared" si="542"/>
        <v>0</v>
      </c>
      <c r="DG50" s="72">
        <f t="shared" si="543"/>
        <v>0</v>
      </c>
      <c r="DH50" s="72">
        <f t="shared" si="544"/>
        <v>0</v>
      </c>
      <c r="DI50" s="72">
        <f t="shared" si="545"/>
        <v>0</v>
      </c>
      <c r="DJ50" s="72">
        <f t="shared" si="546"/>
        <v>0</v>
      </c>
      <c r="DK50" s="72">
        <f t="shared" si="547"/>
        <v>0</v>
      </c>
      <c r="DL50" s="72">
        <f t="shared" si="548"/>
        <v>0</v>
      </c>
      <c r="DO50" s="46">
        <f t="shared" si="504"/>
        <v>0</v>
      </c>
      <c r="DP50" s="6">
        <f t="shared" si="505"/>
        <v>0</v>
      </c>
      <c r="DQ50" s="6">
        <f t="shared" si="505"/>
        <v>0</v>
      </c>
      <c r="DR50" s="6">
        <f t="shared" si="505"/>
        <v>0</v>
      </c>
      <c r="DS50" s="6">
        <f t="shared" si="505"/>
        <v>0</v>
      </c>
      <c r="DT50" s="6">
        <f t="shared" si="505"/>
        <v>0</v>
      </c>
      <c r="DU50" s="6">
        <f t="shared" si="505"/>
        <v>0</v>
      </c>
      <c r="DV50" s="6">
        <f t="shared" si="505"/>
        <v>0</v>
      </c>
      <c r="DW50" s="6">
        <f t="shared" si="505"/>
        <v>0</v>
      </c>
      <c r="DX50" s="6">
        <f t="shared" si="505"/>
        <v>0</v>
      </c>
      <c r="DY50" s="6">
        <f t="shared" si="505"/>
        <v>0</v>
      </c>
      <c r="DZ50" s="6">
        <f t="shared" si="549"/>
        <v>0</v>
      </c>
      <c r="EA50" s="6">
        <f t="shared" si="550"/>
        <v>0</v>
      </c>
      <c r="EB50" s="6">
        <f t="shared" si="551"/>
        <v>0</v>
      </c>
      <c r="EC50" s="8">
        <f t="shared" si="552"/>
        <v>0</v>
      </c>
      <c r="EE50" s="46">
        <f t="shared" si="65"/>
        <v>0</v>
      </c>
      <c r="EF50" s="6">
        <f t="shared" si="553"/>
        <v>0</v>
      </c>
      <c r="EG50" s="6">
        <f t="shared" si="554"/>
        <v>0</v>
      </c>
      <c r="EH50" s="6">
        <f t="shared" si="555"/>
        <v>0</v>
      </c>
      <c r="EI50" s="6">
        <f t="shared" si="556"/>
        <v>0</v>
      </c>
      <c r="EJ50" s="6">
        <f t="shared" si="557"/>
        <v>0</v>
      </c>
      <c r="EK50" s="6">
        <f t="shared" si="558"/>
        <v>0</v>
      </c>
      <c r="EL50" s="6">
        <f t="shared" si="559"/>
        <v>0</v>
      </c>
      <c r="EM50" s="6">
        <f t="shared" si="560"/>
        <v>0</v>
      </c>
      <c r="EN50" s="6">
        <f t="shared" si="561"/>
        <v>0</v>
      </c>
      <c r="EO50" s="6">
        <f t="shared" si="562"/>
        <v>0</v>
      </c>
      <c r="EP50" s="6">
        <f t="shared" si="563"/>
        <v>0</v>
      </c>
      <c r="EQ50" s="6">
        <f t="shared" si="564"/>
        <v>0</v>
      </c>
      <c r="ER50" s="6">
        <f t="shared" si="565"/>
        <v>0</v>
      </c>
      <c r="ES50" s="8">
        <f t="shared" si="566"/>
        <v>0</v>
      </c>
      <c r="EU50" s="46">
        <f t="shared" si="67"/>
        <v>0</v>
      </c>
      <c r="EV50" s="6">
        <f t="shared" si="567"/>
        <v>0</v>
      </c>
      <c r="EW50" s="6">
        <f t="shared" si="568"/>
        <v>0</v>
      </c>
      <c r="EX50" s="6">
        <f t="shared" si="569"/>
        <v>0</v>
      </c>
      <c r="EY50" s="6">
        <f t="shared" si="570"/>
        <v>0</v>
      </c>
      <c r="EZ50" s="6">
        <f t="shared" si="571"/>
        <v>0</v>
      </c>
      <c r="FA50" s="6">
        <f t="shared" si="572"/>
        <v>0</v>
      </c>
      <c r="FB50" s="6">
        <f t="shared" si="573"/>
        <v>0</v>
      </c>
      <c r="FC50" s="6">
        <f t="shared" si="574"/>
        <v>0</v>
      </c>
      <c r="FD50" s="6">
        <f t="shared" si="575"/>
        <v>0</v>
      </c>
      <c r="FE50" s="6">
        <f t="shared" si="576"/>
        <v>0</v>
      </c>
      <c r="FF50" s="6">
        <f t="shared" si="577"/>
        <v>0</v>
      </c>
      <c r="FG50" s="6">
        <f t="shared" si="578"/>
        <v>0</v>
      </c>
      <c r="FH50" s="6">
        <f t="shared" si="579"/>
        <v>0</v>
      </c>
      <c r="FI50" s="8">
        <f t="shared" si="580"/>
        <v>0</v>
      </c>
      <c r="FK50" s="46">
        <f t="shared" si="69"/>
        <v>0</v>
      </c>
      <c r="FL50" s="6">
        <f t="shared" si="581"/>
        <v>0</v>
      </c>
      <c r="FM50" s="6">
        <f t="shared" si="582"/>
        <v>0</v>
      </c>
      <c r="FN50" s="6">
        <f t="shared" si="583"/>
        <v>0</v>
      </c>
      <c r="FO50" s="6">
        <f t="shared" si="584"/>
        <v>0</v>
      </c>
      <c r="FP50" s="6">
        <f t="shared" si="585"/>
        <v>0</v>
      </c>
      <c r="FQ50" s="6">
        <f t="shared" si="586"/>
        <v>0</v>
      </c>
      <c r="FR50" s="6">
        <f t="shared" si="587"/>
        <v>0</v>
      </c>
      <c r="FS50" s="6">
        <f t="shared" si="588"/>
        <v>0</v>
      </c>
      <c r="FT50" s="6">
        <f t="shared" si="589"/>
        <v>0</v>
      </c>
      <c r="FU50" s="6">
        <f t="shared" si="590"/>
        <v>0</v>
      </c>
      <c r="FV50" s="6">
        <f t="shared" si="591"/>
        <v>0</v>
      </c>
      <c r="FW50" s="6">
        <f t="shared" si="592"/>
        <v>0</v>
      </c>
      <c r="FX50" s="6">
        <f t="shared" si="593"/>
        <v>0</v>
      </c>
      <c r="FY50" s="8">
        <f t="shared" si="594"/>
        <v>0</v>
      </c>
      <c r="GB50" s="46">
        <f t="shared" si="52"/>
        <v>0</v>
      </c>
      <c r="GC50" s="6">
        <f t="shared" si="516"/>
        <v>0</v>
      </c>
      <c r="GD50" s="6">
        <f t="shared" si="595"/>
        <v>0</v>
      </c>
      <c r="GE50" s="6">
        <f t="shared" si="596"/>
        <v>0</v>
      </c>
      <c r="GF50" s="6">
        <f t="shared" si="597"/>
        <v>0</v>
      </c>
      <c r="GG50" s="6">
        <f t="shared" si="598"/>
        <v>0</v>
      </c>
      <c r="GH50" s="6">
        <f t="shared" si="599"/>
        <v>0</v>
      </c>
      <c r="GI50" s="6">
        <f t="shared" si="600"/>
        <v>0</v>
      </c>
      <c r="GJ50" s="6">
        <f t="shared" si="601"/>
        <v>0</v>
      </c>
      <c r="GK50" s="6">
        <f t="shared" si="602"/>
        <v>0</v>
      </c>
      <c r="GL50" s="6">
        <f t="shared" si="603"/>
        <v>0</v>
      </c>
      <c r="GM50" s="6">
        <f t="shared" si="604"/>
        <v>0</v>
      </c>
      <c r="GN50" s="6">
        <f t="shared" si="605"/>
        <v>0</v>
      </c>
      <c r="GO50" s="6">
        <f t="shared" si="606"/>
        <v>0</v>
      </c>
      <c r="GP50" s="8">
        <f t="shared" si="607"/>
        <v>0</v>
      </c>
    </row>
    <row r="51" spans="2:198" ht="15" x14ac:dyDescent="0.25">
      <c r="B51" s="203"/>
      <c r="C51" s="388">
        <f>IF(Registrering!$B$28="Fast beløp",0,IF(Registrering!$B$28="Sats for ekst. fin. overhead",0,-F51))</f>
        <v>0</v>
      </c>
      <c r="D51" s="17"/>
      <c r="E51" s="17"/>
      <c r="F51" s="388">
        <f t="shared" si="519"/>
        <v>0</v>
      </c>
      <c r="G51" s="17"/>
      <c r="H51" s="585"/>
      <c r="I51" s="10"/>
      <c r="J51" s="594"/>
      <c r="K51" s="592"/>
      <c r="L51" s="592"/>
      <c r="M51" s="592"/>
      <c r="N51" s="592"/>
      <c r="O51" s="592"/>
      <c r="P51" s="592"/>
      <c r="Q51" s="592"/>
      <c r="R51" s="592"/>
      <c r="S51" s="592"/>
      <c r="T51" s="592"/>
      <c r="U51" s="592"/>
      <c r="V51" s="592"/>
      <c r="W51" s="592"/>
      <c r="AR51" s="6">
        <f t="shared" si="520"/>
        <v>0</v>
      </c>
      <c r="AS51" s="6">
        <f t="shared" si="521"/>
        <v>0</v>
      </c>
      <c r="AT51" s="6">
        <f t="shared" si="522"/>
        <v>0</v>
      </c>
      <c r="AU51" s="6">
        <f t="shared" si="523"/>
        <v>0</v>
      </c>
      <c r="AV51" s="6">
        <f t="shared" si="524"/>
        <v>0</v>
      </c>
      <c r="AW51" s="6">
        <f t="shared" si="525"/>
        <v>0</v>
      </c>
      <c r="AX51" s="6">
        <f t="shared" si="526"/>
        <v>0</v>
      </c>
      <c r="AY51" s="6">
        <f t="shared" si="527"/>
        <v>0</v>
      </c>
      <c r="AZ51" s="6">
        <f t="shared" si="528"/>
        <v>0</v>
      </c>
      <c r="BA51" s="6">
        <f t="shared" si="529"/>
        <v>0</v>
      </c>
      <c r="BB51" s="6">
        <f t="shared" si="530"/>
        <v>0</v>
      </c>
      <c r="BC51" s="6">
        <f t="shared" si="531"/>
        <v>0</v>
      </c>
      <c r="BD51" s="6">
        <f t="shared" si="532"/>
        <v>0</v>
      </c>
      <c r="BE51" s="72">
        <f t="shared" si="533"/>
        <v>0</v>
      </c>
      <c r="CK51" s="30"/>
      <c r="CX51" s="46">
        <f t="shared" si="534"/>
        <v>0</v>
      </c>
      <c r="CY51" s="72">
        <f t="shared" si="535"/>
        <v>0</v>
      </c>
      <c r="CZ51" s="72">
        <f t="shared" si="536"/>
        <v>0</v>
      </c>
      <c r="DA51" s="72">
        <f t="shared" si="537"/>
        <v>0</v>
      </c>
      <c r="DB51" s="72">
        <f t="shared" si="538"/>
        <v>0</v>
      </c>
      <c r="DC51" s="72">
        <f t="shared" si="539"/>
        <v>0</v>
      </c>
      <c r="DD51" s="72">
        <f t="shared" si="540"/>
        <v>0</v>
      </c>
      <c r="DE51" s="72">
        <f t="shared" si="541"/>
        <v>0</v>
      </c>
      <c r="DF51" s="72">
        <f t="shared" si="542"/>
        <v>0</v>
      </c>
      <c r="DG51" s="72">
        <f t="shared" si="543"/>
        <v>0</v>
      </c>
      <c r="DH51" s="72">
        <f t="shared" si="544"/>
        <v>0</v>
      </c>
      <c r="DI51" s="72">
        <f t="shared" si="545"/>
        <v>0</v>
      </c>
      <c r="DJ51" s="72">
        <f t="shared" si="546"/>
        <v>0</v>
      </c>
      <c r="DK51" s="72">
        <f t="shared" si="547"/>
        <v>0</v>
      </c>
      <c r="DL51" s="72">
        <f t="shared" si="548"/>
        <v>0</v>
      </c>
      <c r="DO51" s="46">
        <f t="shared" si="504"/>
        <v>0</v>
      </c>
      <c r="DP51" s="6">
        <f t="shared" si="505"/>
        <v>0</v>
      </c>
      <c r="DQ51" s="6">
        <f t="shared" si="505"/>
        <v>0</v>
      </c>
      <c r="DR51" s="6">
        <f t="shared" si="505"/>
        <v>0</v>
      </c>
      <c r="DS51" s="6">
        <f t="shared" si="505"/>
        <v>0</v>
      </c>
      <c r="DT51" s="6">
        <f t="shared" si="505"/>
        <v>0</v>
      </c>
      <c r="DU51" s="6">
        <f t="shared" si="505"/>
        <v>0</v>
      </c>
      <c r="DV51" s="6">
        <f t="shared" si="505"/>
        <v>0</v>
      </c>
      <c r="DW51" s="6">
        <f t="shared" si="505"/>
        <v>0</v>
      </c>
      <c r="DX51" s="6">
        <f t="shared" si="505"/>
        <v>0</v>
      </c>
      <c r="DY51" s="6">
        <f t="shared" si="505"/>
        <v>0</v>
      </c>
      <c r="DZ51" s="6">
        <f t="shared" si="549"/>
        <v>0</v>
      </c>
      <c r="EA51" s="6">
        <f t="shared" si="550"/>
        <v>0</v>
      </c>
      <c r="EB51" s="6">
        <f t="shared" si="551"/>
        <v>0</v>
      </c>
      <c r="EC51" s="8">
        <f t="shared" si="552"/>
        <v>0</v>
      </c>
      <c r="EE51" s="46">
        <f t="shared" si="65"/>
        <v>0</v>
      </c>
      <c r="EF51" s="6">
        <f t="shared" si="553"/>
        <v>0</v>
      </c>
      <c r="EG51" s="6">
        <f t="shared" si="554"/>
        <v>0</v>
      </c>
      <c r="EH51" s="6">
        <f t="shared" si="555"/>
        <v>0</v>
      </c>
      <c r="EI51" s="6">
        <f t="shared" si="556"/>
        <v>0</v>
      </c>
      <c r="EJ51" s="6">
        <f t="shared" si="557"/>
        <v>0</v>
      </c>
      <c r="EK51" s="6">
        <f t="shared" si="558"/>
        <v>0</v>
      </c>
      <c r="EL51" s="6">
        <f t="shared" si="559"/>
        <v>0</v>
      </c>
      <c r="EM51" s="6">
        <f t="shared" si="560"/>
        <v>0</v>
      </c>
      <c r="EN51" s="6">
        <f t="shared" si="561"/>
        <v>0</v>
      </c>
      <c r="EO51" s="6">
        <f t="shared" si="562"/>
        <v>0</v>
      </c>
      <c r="EP51" s="6">
        <f t="shared" si="563"/>
        <v>0</v>
      </c>
      <c r="EQ51" s="6">
        <f t="shared" si="564"/>
        <v>0</v>
      </c>
      <c r="ER51" s="6">
        <f t="shared" si="565"/>
        <v>0</v>
      </c>
      <c r="ES51" s="8">
        <f t="shared" si="566"/>
        <v>0</v>
      </c>
      <c r="EU51" s="46">
        <f t="shared" si="67"/>
        <v>0</v>
      </c>
      <c r="EV51" s="6">
        <f t="shared" si="567"/>
        <v>0</v>
      </c>
      <c r="EW51" s="6">
        <f t="shared" si="568"/>
        <v>0</v>
      </c>
      <c r="EX51" s="6">
        <f t="shared" si="569"/>
        <v>0</v>
      </c>
      <c r="EY51" s="6">
        <f t="shared" si="570"/>
        <v>0</v>
      </c>
      <c r="EZ51" s="6">
        <f t="shared" si="571"/>
        <v>0</v>
      </c>
      <c r="FA51" s="6">
        <f t="shared" si="572"/>
        <v>0</v>
      </c>
      <c r="FB51" s="6">
        <f t="shared" si="573"/>
        <v>0</v>
      </c>
      <c r="FC51" s="6">
        <f t="shared" si="574"/>
        <v>0</v>
      </c>
      <c r="FD51" s="6">
        <f t="shared" si="575"/>
        <v>0</v>
      </c>
      <c r="FE51" s="6">
        <f t="shared" si="576"/>
        <v>0</v>
      </c>
      <c r="FF51" s="6">
        <f t="shared" si="577"/>
        <v>0</v>
      </c>
      <c r="FG51" s="6">
        <f t="shared" si="578"/>
        <v>0</v>
      </c>
      <c r="FH51" s="6">
        <f t="shared" si="579"/>
        <v>0</v>
      </c>
      <c r="FI51" s="8">
        <f t="shared" si="580"/>
        <v>0</v>
      </c>
      <c r="FK51" s="46">
        <f t="shared" si="69"/>
        <v>0</v>
      </c>
      <c r="FL51" s="6">
        <f t="shared" si="581"/>
        <v>0</v>
      </c>
      <c r="FM51" s="6">
        <f t="shared" si="582"/>
        <v>0</v>
      </c>
      <c r="FN51" s="6">
        <f t="shared" si="583"/>
        <v>0</v>
      </c>
      <c r="FO51" s="6">
        <f t="shared" si="584"/>
        <v>0</v>
      </c>
      <c r="FP51" s="6">
        <f t="shared" si="585"/>
        <v>0</v>
      </c>
      <c r="FQ51" s="6">
        <f t="shared" si="586"/>
        <v>0</v>
      </c>
      <c r="FR51" s="6">
        <f t="shared" si="587"/>
        <v>0</v>
      </c>
      <c r="FS51" s="6">
        <f t="shared" si="588"/>
        <v>0</v>
      </c>
      <c r="FT51" s="6">
        <f t="shared" si="589"/>
        <v>0</v>
      </c>
      <c r="FU51" s="6">
        <f t="shared" si="590"/>
        <v>0</v>
      </c>
      <c r="FV51" s="6">
        <f t="shared" si="591"/>
        <v>0</v>
      </c>
      <c r="FW51" s="6">
        <f t="shared" si="592"/>
        <v>0</v>
      </c>
      <c r="FX51" s="6">
        <f t="shared" si="593"/>
        <v>0</v>
      </c>
      <c r="FY51" s="8">
        <f t="shared" si="594"/>
        <v>0</v>
      </c>
      <c r="GB51" s="46">
        <f t="shared" si="52"/>
        <v>0</v>
      </c>
      <c r="GC51" s="6">
        <f t="shared" si="516"/>
        <v>0</v>
      </c>
      <c r="GD51" s="6">
        <f t="shared" si="595"/>
        <v>0</v>
      </c>
      <c r="GE51" s="6">
        <f t="shared" si="596"/>
        <v>0</v>
      </c>
      <c r="GF51" s="6">
        <f t="shared" si="597"/>
        <v>0</v>
      </c>
      <c r="GG51" s="6">
        <f t="shared" si="598"/>
        <v>0</v>
      </c>
      <c r="GH51" s="6">
        <f t="shared" si="599"/>
        <v>0</v>
      </c>
      <c r="GI51" s="6">
        <f t="shared" si="600"/>
        <v>0</v>
      </c>
      <c r="GJ51" s="6">
        <f t="shared" si="601"/>
        <v>0</v>
      </c>
      <c r="GK51" s="6">
        <f t="shared" si="602"/>
        <v>0</v>
      </c>
      <c r="GL51" s="6">
        <f t="shared" si="603"/>
        <v>0</v>
      </c>
      <c r="GM51" s="6">
        <f t="shared" si="604"/>
        <v>0</v>
      </c>
      <c r="GN51" s="6">
        <f t="shared" si="605"/>
        <v>0</v>
      </c>
      <c r="GO51" s="6">
        <f t="shared" si="606"/>
        <v>0</v>
      </c>
      <c r="GP51" s="8">
        <f t="shared" si="607"/>
        <v>0</v>
      </c>
    </row>
    <row r="52" spans="2:198" ht="15" x14ac:dyDescent="0.25">
      <c r="B52" s="203"/>
      <c r="C52" s="388">
        <f>IF(Registrering!$B$28="Fast beløp",0,IF(Registrering!$B$28="Sats for ekst. fin. overhead",0,-F52))</f>
        <v>0</v>
      </c>
      <c r="D52" s="17"/>
      <c r="E52" s="17"/>
      <c r="F52" s="388">
        <f t="shared" si="519"/>
        <v>0</v>
      </c>
      <c r="G52" s="17"/>
      <c r="H52" s="585"/>
      <c r="I52" s="10"/>
      <c r="J52" s="594"/>
      <c r="K52" s="592"/>
      <c r="L52" s="592"/>
      <c r="M52" s="592"/>
      <c r="N52" s="592"/>
      <c r="O52" s="592"/>
      <c r="P52" s="592"/>
      <c r="Q52" s="592"/>
      <c r="R52" s="592"/>
      <c r="S52" s="592"/>
      <c r="T52" s="592"/>
      <c r="U52" s="592"/>
      <c r="V52" s="592"/>
      <c r="W52" s="592"/>
      <c r="AR52" s="6">
        <f t="shared" si="520"/>
        <v>0</v>
      </c>
      <c r="AS52" s="6">
        <f t="shared" si="521"/>
        <v>0</v>
      </c>
      <c r="AT52" s="6">
        <f t="shared" si="522"/>
        <v>0</v>
      </c>
      <c r="AU52" s="6">
        <f t="shared" si="523"/>
        <v>0</v>
      </c>
      <c r="AV52" s="6">
        <f t="shared" si="524"/>
        <v>0</v>
      </c>
      <c r="AW52" s="6">
        <f t="shared" si="525"/>
        <v>0</v>
      </c>
      <c r="AX52" s="6">
        <f t="shared" si="526"/>
        <v>0</v>
      </c>
      <c r="AY52" s="6">
        <f t="shared" si="527"/>
        <v>0</v>
      </c>
      <c r="AZ52" s="6">
        <f t="shared" si="528"/>
        <v>0</v>
      </c>
      <c r="BA52" s="6">
        <f t="shared" si="529"/>
        <v>0</v>
      </c>
      <c r="BB52" s="6">
        <f t="shared" si="530"/>
        <v>0</v>
      </c>
      <c r="BC52" s="6">
        <f t="shared" si="531"/>
        <v>0</v>
      </c>
      <c r="BD52" s="6">
        <f t="shared" si="532"/>
        <v>0</v>
      </c>
      <c r="BE52" s="72">
        <f t="shared" si="533"/>
        <v>0</v>
      </c>
      <c r="CK52" s="30"/>
      <c r="CX52" s="46">
        <f t="shared" si="534"/>
        <v>0</v>
      </c>
      <c r="CY52" s="72">
        <f t="shared" si="535"/>
        <v>0</v>
      </c>
      <c r="CZ52" s="72">
        <f t="shared" si="536"/>
        <v>0</v>
      </c>
      <c r="DA52" s="72">
        <f t="shared" si="537"/>
        <v>0</v>
      </c>
      <c r="DB52" s="72">
        <f t="shared" si="538"/>
        <v>0</v>
      </c>
      <c r="DC52" s="72">
        <f t="shared" si="539"/>
        <v>0</v>
      </c>
      <c r="DD52" s="72">
        <f t="shared" si="540"/>
        <v>0</v>
      </c>
      <c r="DE52" s="72">
        <f t="shared" si="541"/>
        <v>0</v>
      </c>
      <c r="DF52" s="72">
        <f t="shared" si="542"/>
        <v>0</v>
      </c>
      <c r="DG52" s="72">
        <f t="shared" si="543"/>
        <v>0</v>
      </c>
      <c r="DH52" s="72">
        <f t="shared" si="544"/>
        <v>0</v>
      </c>
      <c r="DI52" s="72">
        <f t="shared" si="545"/>
        <v>0</v>
      </c>
      <c r="DJ52" s="72">
        <f t="shared" si="546"/>
        <v>0</v>
      </c>
      <c r="DK52" s="72">
        <f t="shared" si="547"/>
        <v>0</v>
      </c>
      <c r="DL52" s="72">
        <f t="shared" si="548"/>
        <v>0</v>
      </c>
      <c r="DO52" s="46">
        <f t="shared" si="504"/>
        <v>0</v>
      </c>
      <c r="DP52" s="6">
        <f t="shared" si="505"/>
        <v>0</v>
      </c>
      <c r="DQ52" s="6">
        <f t="shared" si="505"/>
        <v>0</v>
      </c>
      <c r="DR52" s="6">
        <f t="shared" si="505"/>
        <v>0</v>
      </c>
      <c r="DS52" s="6">
        <f t="shared" si="505"/>
        <v>0</v>
      </c>
      <c r="DT52" s="6">
        <f t="shared" si="505"/>
        <v>0</v>
      </c>
      <c r="DU52" s="6">
        <f t="shared" si="505"/>
        <v>0</v>
      </c>
      <c r="DV52" s="6">
        <f t="shared" si="505"/>
        <v>0</v>
      </c>
      <c r="DW52" s="6">
        <f t="shared" si="505"/>
        <v>0</v>
      </c>
      <c r="DX52" s="6">
        <f t="shared" si="505"/>
        <v>0</v>
      </c>
      <c r="DY52" s="6">
        <f t="shared" si="505"/>
        <v>0</v>
      </c>
      <c r="DZ52" s="6">
        <f t="shared" si="549"/>
        <v>0</v>
      </c>
      <c r="EA52" s="6">
        <f t="shared" si="550"/>
        <v>0</v>
      </c>
      <c r="EB52" s="6">
        <f t="shared" si="551"/>
        <v>0</v>
      </c>
      <c r="EC52" s="8">
        <f t="shared" si="552"/>
        <v>0</v>
      </c>
      <c r="EE52" s="46">
        <f t="shared" si="65"/>
        <v>0</v>
      </c>
      <c r="EF52" s="6">
        <f t="shared" si="553"/>
        <v>0</v>
      </c>
      <c r="EG52" s="6">
        <f t="shared" si="554"/>
        <v>0</v>
      </c>
      <c r="EH52" s="6">
        <f t="shared" si="555"/>
        <v>0</v>
      </c>
      <c r="EI52" s="6">
        <f t="shared" si="556"/>
        <v>0</v>
      </c>
      <c r="EJ52" s="6">
        <f t="shared" si="557"/>
        <v>0</v>
      </c>
      <c r="EK52" s="6">
        <f t="shared" si="558"/>
        <v>0</v>
      </c>
      <c r="EL52" s="6">
        <f t="shared" si="559"/>
        <v>0</v>
      </c>
      <c r="EM52" s="6">
        <f t="shared" si="560"/>
        <v>0</v>
      </c>
      <c r="EN52" s="6">
        <f t="shared" si="561"/>
        <v>0</v>
      </c>
      <c r="EO52" s="6">
        <f t="shared" si="562"/>
        <v>0</v>
      </c>
      <c r="EP52" s="6">
        <f t="shared" si="563"/>
        <v>0</v>
      </c>
      <c r="EQ52" s="6">
        <f t="shared" si="564"/>
        <v>0</v>
      </c>
      <c r="ER52" s="6">
        <f t="shared" si="565"/>
        <v>0</v>
      </c>
      <c r="ES52" s="8">
        <f t="shared" si="566"/>
        <v>0</v>
      </c>
      <c r="EU52" s="46">
        <f t="shared" si="67"/>
        <v>0</v>
      </c>
      <c r="EV52" s="6">
        <f t="shared" si="567"/>
        <v>0</v>
      </c>
      <c r="EW52" s="6">
        <f t="shared" si="568"/>
        <v>0</v>
      </c>
      <c r="EX52" s="6">
        <f t="shared" si="569"/>
        <v>0</v>
      </c>
      <c r="EY52" s="6">
        <f t="shared" si="570"/>
        <v>0</v>
      </c>
      <c r="EZ52" s="6">
        <f t="shared" si="571"/>
        <v>0</v>
      </c>
      <c r="FA52" s="6">
        <f t="shared" si="572"/>
        <v>0</v>
      </c>
      <c r="FB52" s="6">
        <f t="shared" si="573"/>
        <v>0</v>
      </c>
      <c r="FC52" s="6">
        <f t="shared" si="574"/>
        <v>0</v>
      </c>
      <c r="FD52" s="6">
        <f t="shared" si="575"/>
        <v>0</v>
      </c>
      <c r="FE52" s="6">
        <f t="shared" si="576"/>
        <v>0</v>
      </c>
      <c r="FF52" s="6">
        <f t="shared" si="577"/>
        <v>0</v>
      </c>
      <c r="FG52" s="6">
        <f t="shared" si="578"/>
        <v>0</v>
      </c>
      <c r="FH52" s="6">
        <f t="shared" si="579"/>
        <v>0</v>
      </c>
      <c r="FI52" s="8">
        <f t="shared" si="580"/>
        <v>0</v>
      </c>
      <c r="FK52" s="46">
        <f t="shared" si="69"/>
        <v>0</v>
      </c>
      <c r="FL52" s="6">
        <f t="shared" si="581"/>
        <v>0</v>
      </c>
      <c r="FM52" s="6">
        <f t="shared" si="582"/>
        <v>0</v>
      </c>
      <c r="FN52" s="6">
        <f t="shared" si="583"/>
        <v>0</v>
      </c>
      <c r="FO52" s="6">
        <f t="shared" si="584"/>
        <v>0</v>
      </c>
      <c r="FP52" s="6">
        <f t="shared" si="585"/>
        <v>0</v>
      </c>
      <c r="FQ52" s="6">
        <f t="shared" si="586"/>
        <v>0</v>
      </c>
      <c r="FR52" s="6">
        <f t="shared" si="587"/>
        <v>0</v>
      </c>
      <c r="FS52" s="6">
        <f t="shared" si="588"/>
        <v>0</v>
      </c>
      <c r="FT52" s="6">
        <f t="shared" si="589"/>
        <v>0</v>
      </c>
      <c r="FU52" s="6">
        <f t="shared" si="590"/>
        <v>0</v>
      </c>
      <c r="FV52" s="6">
        <f t="shared" si="591"/>
        <v>0</v>
      </c>
      <c r="FW52" s="6">
        <f t="shared" si="592"/>
        <v>0</v>
      </c>
      <c r="FX52" s="6">
        <f t="shared" si="593"/>
        <v>0</v>
      </c>
      <c r="FY52" s="8">
        <f t="shared" si="594"/>
        <v>0</v>
      </c>
      <c r="GB52" s="46">
        <f t="shared" si="52"/>
        <v>0</v>
      </c>
      <c r="GC52" s="6">
        <f t="shared" si="516"/>
        <v>0</v>
      </c>
      <c r="GD52" s="6">
        <f t="shared" si="595"/>
        <v>0</v>
      </c>
      <c r="GE52" s="6">
        <f t="shared" si="596"/>
        <v>0</v>
      </c>
      <c r="GF52" s="6">
        <f t="shared" si="597"/>
        <v>0</v>
      </c>
      <c r="GG52" s="6">
        <f t="shared" si="598"/>
        <v>0</v>
      </c>
      <c r="GH52" s="6">
        <f t="shared" si="599"/>
        <v>0</v>
      </c>
      <c r="GI52" s="6">
        <f t="shared" si="600"/>
        <v>0</v>
      </c>
      <c r="GJ52" s="6">
        <f t="shared" si="601"/>
        <v>0</v>
      </c>
      <c r="GK52" s="6">
        <f t="shared" si="602"/>
        <v>0</v>
      </c>
      <c r="GL52" s="6">
        <f t="shared" si="603"/>
        <v>0</v>
      </c>
      <c r="GM52" s="6">
        <f t="shared" si="604"/>
        <v>0</v>
      </c>
      <c r="GN52" s="6">
        <f t="shared" si="605"/>
        <v>0</v>
      </c>
      <c r="GO52" s="6">
        <f t="shared" si="606"/>
        <v>0</v>
      </c>
      <c r="GP52" s="8">
        <f t="shared" si="607"/>
        <v>0</v>
      </c>
    </row>
    <row r="53" spans="2:198" ht="15" x14ac:dyDescent="0.25">
      <c r="B53" s="203"/>
      <c r="C53" s="388">
        <f>IF(Registrering!$B$28="Fast beløp",0,IF(Registrering!$B$28="Sats for ekst. fin. overhead",0,-F53))</f>
        <v>0</v>
      </c>
      <c r="D53" s="17"/>
      <c r="E53" s="17"/>
      <c r="F53" s="388">
        <f t="shared" si="519"/>
        <v>0</v>
      </c>
      <c r="G53" s="17"/>
      <c r="H53" s="585"/>
      <c r="I53" s="10"/>
      <c r="J53" s="594"/>
      <c r="K53" s="592"/>
      <c r="L53" s="592"/>
      <c r="M53" s="592"/>
      <c r="N53" s="592"/>
      <c r="O53" s="592"/>
      <c r="P53" s="592"/>
      <c r="Q53" s="592"/>
      <c r="R53" s="592"/>
      <c r="S53" s="592"/>
      <c r="T53" s="592"/>
      <c r="U53" s="592"/>
      <c r="V53" s="592"/>
      <c r="W53" s="592"/>
      <c r="AR53" s="6">
        <f t="shared" si="520"/>
        <v>0</v>
      </c>
      <c r="AS53" s="6">
        <f t="shared" si="521"/>
        <v>0</v>
      </c>
      <c r="AT53" s="6">
        <f t="shared" si="522"/>
        <v>0</v>
      </c>
      <c r="AU53" s="6">
        <f t="shared" si="523"/>
        <v>0</v>
      </c>
      <c r="AV53" s="6">
        <f t="shared" si="524"/>
        <v>0</v>
      </c>
      <c r="AW53" s="6">
        <f t="shared" si="525"/>
        <v>0</v>
      </c>
      <c r="AX53" s="6">
        <f t="shared" si="526"/>
        <v>0</v>
      </c>
      <c r="AY53" s="6">
        <f t="shared" si="527"/>
        <v>0</v>
      </c>
      <c r="AZ53" s="6">
        <f t="shared" si="528"/>
        <v>0</v>
      </c>
      <c r="BA53" s="6">
        <f t="shared" si="529"/>
        <v>0</v>
      </c>
      <c r="BB53" s="6">
        <f t="shared" si="530"/>
        <v>0</v>
      </c>
      <c r="BC53" s="6">
        <f t="shared" si="531"/>
        <v>0</v>
      </c>
      <c r="BD53" s="6">
        <f t="shared" si="532"/>
        <v>0</v>
      </c>
      <c r="BE53" s="72">
        <f t="shared" si="533"/>
        <v>0</v>
      </c>
      <c r="CK53" s="30"/>
      <c r="CX53" s="46">
        <f t="shared" si="534"/>
        <v>0</v>
      </c>
      <c r="CY53" s="72">
        <f t="shared" si="535"/>
        <v>0</v>
      </c>
      <c r="CZ53" s="72">
        <f t="shared" si="536"/>
        <v>0</v>
      </c>
      <c r="DA53" s="72">
        <f t="shared" si="537"/>
        <v>0</v>
      </c>
      <c r="DB53" s="72">
        <f t="shared" si="538"/>
        <v>0</v>
      </c>
      <c r="DC53" s="72">
        <f t="shared" si="539"/>
        <v>0</v>
      </c>
      <c r="DD53" s="72">
        <f t="shared" si="540"/>
        <v>0</v>
      </c>
      <c r="DE53" s="72">
        <f t="shared" si="541"/>
        <v>0</v>
      </c>
      <c r="DF53" s="72">
        <f t="shared" si="542"/>
        <v>0</v>
      </c>
      <c r="DG53" s="72">
        <f t="shared" si="543"/>
        <v>0</v>
      </c>
      <c r="DH53" s="72">
        <f t="shared" si="544"/>
        <v>0</v>
      </c>
      <c r="DI53" s="72">
        <f t="shared" si="545"/>
        <v>0</v>
      </c>
      <c r="DJ53" s="72">
        <f t="shared" si="546"/>
        <v>0</v>
      </c>
      <c r="DK53" s="72">
        <f t="shared" si="547"/>
        <v>0</v>
      </c>
      <c r="DL53" s="72">
        <f t="shared" si="548"/>
        <v>0</v>
      </c>
      <c r="DO53" s="46">
        <f t="shared" si="504"/>
        <v>0</v>
      </c>
      <c r="DP53" s="6">
        <f t="shared" si="505"/>
        <v>0</v>
      </c>
      <c r="DQ53" s="6">
        <f t="shared" si="505"/>
        <v>0</v>
      </c>
      <c r="DR53" s="6">
        <f t="shared" si="505"/>
        <v>0</v>
      </c>
      <c r="DS53" s="6">
        <f t="shared" si="505"/>
        <v>0</v>
      </c>
      <c r="DT53" s="6">
        <f t="shared" si="505"/>
        <v>0</v>
      </c>
      <c r="DU53" s="6">
        <f t="shared" si="505"/>
        <v>0</v>
      </c>
      <c r="DV53" s="6">
        <f t="shared" si="505"/>
        <v>0</v>
      </c>
      <c r="DW53" s="6">
        <f t="shared" si="505"/>
        <v>0</v>
      </c>
      <c r="DX53" s="6">
        <f t="shared" si="505"/>
        <v>0</v>
      </c>
      <c r="DY53" s="6">
        <f t="shared" si="505"/>
        <v>0</v>
      </c>
      <c r="DZ53" s="6">
        <f t="shared" si="549"/>
        <v>0</v>
      </c>
      <c r="EA53" s="6">
        <f t="shared" si="550"/>
        <v>0</v>
      </c>
      <c r="EB53" s="6">
        <f t="shared" si="551"/>
        <v>0</v>
      </c>
      <c r="EC53" s="8">
        <f t="shared" si="552"/>
        <v>0</v>
      </c>
      <c r="EE53" s="46">
        <f t="shared" si="65"/>
        <v>0</v>
      </c>
      <c r="EF53" s="6">
        <f t="shared" si="553"/>
        <v>0</v>
      </c>
      <c r="EG53" s="6">
        <f t="shared" si="554"/>
        <v>0</v>
      </c>
      <c r="EH53" s="6">
        <f t="shared" si="555"/>
        <v>0</v>
      </c>
      <c r="EI53" s="6">
        <f t="shared" si="556"/>
        <v>0</v>
      </c>
      <c r="EJ53" s="6">
        <f t="shared" si="557"/>
        <v>0</v>
      </c>
      <c r="EK53" s="6">
        <f t="shared" si="558"/>
        <v>0</v>
      </c>
      <c r="EL53" s="6">
        <f t="shared" si="559"/>
        <v>0</v>
      </c>
      <c r="EM53" s="6">
        <f t="shared" si="560"/>
        <v>0</v>
      </c>
      <c r="EN53" s="6">
        <f t="shared" si="561"/>
        <v>0</v>
      </c>
      <c r="EO53" s="6">
        <f t="shared" si="562"/>
        <v>0</v>
      </c>
      <c r="EP53" s="6">
        <f t="shared" si="563"/>
        <v>0</v>
      </c>
      <c r="EQ53" s="6">
        <f t="shared" si="564"/>
        <v>0</v>
      </c>
      <c r="ER53" s="6">
        <f t="shared" si="565"/>
        <v>0</v>
      </c>
      <c r="ES53" s="8">
        <f t="shared" si="566"/>
        <v>0</v>
      </c>
      <c r="EU53" s="46">
        <f t="shared" si="67"/>
        <v>0</v>
      </c>
      <c r="EV53" s="6">
        <f t="shared" si="567"/>
        <v>0</v>
      </c>
      <c r="EW53" s="6">
        <f t="shared" si="568"/>
        <v>0</v>
      </c>
      <c r="EX53" s="6">
        <f t="shared" si="569"/>
        <v>0</v>
      </c>
      <c r="EY53" s="6">
        <f t="shared" si="570"/>
        <v>0</v>
      </c>
      <c r="EZ53" s="6">
        <f t="shared" si="571"/>
        <v>0</v>
      </c>
      <c r="FA53" s="6">
        <f t="shared" si="572"/>
        <v>0</v>
      </c>
      <c r="FB53" s="6">
        <f t="shared" si="573"/>
        <v>0</v>
      </c>
      <c r="FC53" s="6">
        <f t="shared" si="574"/>
        <v>0</v>
      </c>
      <c r="FD53" s="6">
        <f t="shared" si="575"/>
        <v>0</v>
      </c>
      <c r="FE53" s="6">
        <f t="shared" si="576"/>
        <v>0</v>
      </c>
      <c r="FF53" s="6">
        <f t="shared" si="577"/>
        <v>0</v>
      </c>
      <c r="FG53" s="6">
        <f t="shared" si="578"/>
        <v>0</v>
      </c>
      <c r="FH53" s="6">
        <f t="shared" si="579"/>
        <v>0</v>
      </c>
      <c r="FI53" s="8">
        <f t="shared" si="580"/>
        <v>0</v>
      </c>
      <c r="FK53" s="46">
        <f t="shared" si="69"/>
        <v>0</v>
      </c>
      <c r="FL53" s="6">
        <f t="shared" si="581"/>
        <v>0</v>
      </c>
      <c r="FM53" s="6">
        <f t="shared" si="582"/>
        <v>0</v>
      </c>
      <c r="FN53" s="6">
        <f t="shared" si="583"/>
        <v>0</v>
      </c>
      <c r="FO53" s="6">
        <f t="shared" si="584"/>
        <v>0</v>
      </c>
      <c r="FP53" s="6">
        <f t="shared" si="585"/>
        <v>0</v>
      </c>
      <c r="FQ53" s="6">
        <f t="shared" si="586"/>
        <v>0</v>
      </c>
      <c r="FR53" s="6">
        <f t="shared" si="587"/>
        <v>0</v>
      </c>
      <c r="FS53" s="6">
        <f t="shared" si="588"/>
        <v>0</v>
      </c>
      <c r="FT53" s="6">
        <f t="shared" si="589"/>
        <v>0</v>
      </c>
      <c r="FU53" s="6">
        <f t="shared" si="590"/>
        <v>0</v>
      </c>
      <c r="FV53" s="6">
        <f t="shared" si="591"/>
        <v>0</v>
      </c>
      <c r="FW53" s="6">
        <f t="shared" si="592"/>
        <v>0</v>
      </c>
      <c r="FX53" s="6">
        <f t="shared" si="593"/>
        <v>0</v>
      </c>
      <c r="FY53" s="8">
        <f t="shared" si="594"/>
        <v>0</v>
      </c>
      <c r="GB53" s="46">
        <f t="shared" si="52"/>
        <v>0</v>
      </c>
      <c r="GC53" s="6">
        <f t="shared" si="516"/>
        <v>0</v>
      </c>
      <c r="GD53" s="6">
        <f t="shared" si="595"/>
        <v>0</v>
      </c>
      <c r="GE53" s="6">
        <f t="shared" si="596"/>
        <v>0</v>
      </c>
      <c r="GF53" s="6">
        <f t="shared" si="597"/>
        <v>0</v>
      </c>
      <c r="GG53" s="6">
        <f t="shared" si="598"/>
        <v>0</v>
      </c>
      <c r="GH53" s="6">
        <f t="shared" si="599"/>
        <v>0</v>
      </c>
      <c r="GI53" s="6">
        <f t="shared" si="600"/>
        <v>0</v>
      </c>
      <c r="GJ53" s="6">
        <f t="shared" si="601"/>
        <v>0</v>
      </c>
      <c r="GK53" s="6">
        <f t="shared" si="602"/>
        <v>0</v>
      </c>
      <c r="GL53" s="6">
        <f t="shared" si="603"/>
        <v>0</v>
      </c>
      <c r="GM53" s="6">
        <f t="shared" si="604"/>
        <v>0</v>
      </c>
      <c r="GN53" s="6">
        <f t="shared" si="605"/>
        <v>0</v>
      </c>
      <c r="GO53" s="6">
        <f t="shared" si="606"/>
        <v>0</v>
      </c>
      <c r="GP53" s="8">
        <f t="shared" si="607"/>
        <v>0</v>
      </c>
    </row>
    <row r="54" spans="2:198" ht="15" x14ac:dyDescent="0.25">
      <c r="B54" s="203"/>
      <c r="C54" s="388">
        <f>IF(Registrering!$B$28="Fast beløp",0,IF(Registrering!$B$28="Sats for ekst. fin. overhead",0,-F54))</f>
        <v>0</v>
      </c>
      <c r="D54" s="17"/>
      <c r="E54" s="17"/>
      <c r="F54" s="388">
        <f t="shared" si="519"/>
        <v>0</v>
      </c>
      <c r="G54" s="17"/>
      <c r="H54" s="585"/>
      <c r="I54" s="10"/>
      <c r="J54" s="594"/>
      <c r="K54" s="592"/>
      <c r="L54" s="592"/>
      <c r="M54" s="592"/>
      <c r="N54" s="592"/>
      <c r="O54" s="592"/>
      <c r="P54" s="592"/>
      <c r="Q54" s="592"/>
      <c r="R54" s="592"/>
      <c r="S54" s="592"/>
      <c r="T54" s="592"/>
      <c r="U54" s="592"/>
      <c r="V54" s="592"/>
      <c r="W54" s="592"/>
      <c r="AR54" s="6">
        <f t="shared" si="520"/>
        <v>0</v>
      </c>
      <c r="AS54" s="6">
        <f t="shared" si="521"/>
        <v>0</v>
      </c>
      <c r="AT54" s="6">
        <f t="shared" si="522"/>
        <v>0</v>
      </c>
      <c r="AU54" s="6">
        <f t="shared" si="523"/>
        <v>0</v>
      </c>
      <c r="AV54" s="6">
        <f t="shared" si="524"/>
        <v>0</v>
      </c>
      <c r="AW54" s="6">
        <f t="shared" si="525"/>
        <v>0</v>
      </c>
      <c r="AX54" s="6">
        <f t="shared" si="526"/>
        <v>0</v>
      </c>
      <c r="AY54" s="6">
        <f t="shared" si="527"/>
        <v>0</v>
      </c>
      <c r="AZ54" s="6">
        <f t="shared" si="528"/>
        <v>0</v>
      </c>
      <c r="BA54" s="6">
        <f t="shared" si="529"/>
        <v>0</v>
      </c>
      <c r="BB54" s="6">
        <f t="shared" si="530"/>
        <v>0</v>
      </c>
      <c r="BC54" s="6">
        <f t="shared" si="531"/>
        <v>0</v>
      </c>
      <c r="BD54" s="6">
        <f t="shared" si="532"/>
        <v>0</v>
      </c>
      <c r="BE54" s="72">
        <f t="shared" si="533"/>
        <v>0</v>
      </c>
      <c r="CK54" s="30"/>
      <c r="CX54" s="46">
        <f t="shared" si="534"/>
        <v>0</v>
      </c>
      <c r="CY54" s="72">
        <f t="shared" si="535"/>
        <v>0</v>
      </c>
      <c r="CZ54" s="72">
        <f t="shared" si="536"/>
        <v>0</v>
      </c>
      <c r="DA54" s="72">
        <f t="shared" si="537"/>
        <v>0</v>
      </c>
      <c r="DB54" s="72">
        <f t="shared" si="538"/>
        <v>0</v>
      </c>
      <c r="DC54" s="72">
        <f t="shared" si="539"/>
        <v>0</v>
      </c>
      <c r="DD54" s="72">
        <f t="shared" si="540"/>
        <v>0</v>
      </c>
      <c r="DE54" s="72">
        <f t="shared" si="541"/>
        <v>0</v>
      </c>
      <c r="DF54" s="72">
        <f t="shared" si="542"/>
        <v>0</v>
      </c>
      <c r="DG54" s="72">
        <f t="shared" si="543"/>
        <v>0</v>
      </c>
      <c r="DH54" s="72">
        <f t="shared" si="544"/>
        <v>0</v>
      </c>
      <c r="DI54" s="72">
        <f t="shared" si="545"/>
        <v>0</v>
      </c>
      <c r="DJ54" s="72">
        <f t="shared" si="546"/>
        <v>0</v>
      </c>
      <c r="DK54" s="72">
        <f t="shared" si="547"/>
        <v>0</v>
      </c>
      <c r="DL54" s="72">
        <f t="shared" si="548"/>
        <v>0</v>
      </c>
      <c r="DO54" s="46">
        <f t="shared" si="504"/>
        <v>0</v>
      </c>
      <c r="DP54" s="6">
        <f t="shared" si="505"/>
        <v>0</v>
      </c>
      <c r="DQ54" s="6">
        <f t="shared" si="505"/>
        <v>0</v>
      </c>
      <c r="DR54" s="6">
        <f t="shared" si="505"/>
        <v>0</v>
      </c>
      <c r="DS54" s="6">
        <f t="shared" si="505"/>
        <v>0</v>
      </c>
      <c r="DT54" s="6">
        <f t="shared" si="505"/>
        <v>0</v>
      </c>
      <c r="DU54" s="6">
        <f t="shared" si="505"/>
        <v>0</v>
      </c>
      <c r="DV54" s="6">
        <f t="shared" si="505"/>
        <v>0</v>
      </c>
      <c r="DW54" s="6">
        <f t="shared" si="505"/>
        <v>0</v>
      </c>
      <c r="DX54" s="6">
        <f t="shared" si="505"/>
        <v>0</v>
      </c>
      <c r="DY54" s="6">
        <f t="shared" si="505"/>
        <v>0</v>
      </c>
      <c r="DZ54" s="6">
        <f t="shared" si="549"/>
        <v>0</v>
      </c>
      <c r="EA54" s="6">
        <f t="shared" si="550"/>
        <v>0</v>
      </c>
      <c r="EB54" s="6">
        <f t="shared" si="551"/>
        <v>0</v>
      </c>
      <c r="EC54" s="8">
        <f t="shared" si="552"/>
        <v>0</v>
      </c>
      <c r="EE54" s="46">
        <f t="shared" si="65"/>
        <v>0</v>
      </c>
      <c r="EF54" s="6">
        <f t="shared" si="553"/>
        <v>0</v>
      </c>
      <c r="EG54" s="6">
        <f t="shared" si="554"/>
        <v>0</v>
      </c>
      <c r="EH54" s="6">
        <f t="shared" si="555"/>
        <v>0</v>
      </c>
      <c r="EI54" s="6">
        <f t="shared" si="556"/>
        <v>0</v>
      </c>
      <c r="EJ54" s="6">
        <f t="shared" si="557"/>
        <v>0</v>
      </c>
      <c r="EK54" s="6">
        <f t="shared" si="558"/>
        <v>0</v>
      </c>
      <c r="EL54" s="6">
        <f t="shared" si="559"/>
        <v>0</v>
      </c>
      <c r="EM54" s="6">
        <f t="shared" si="560"/>
        <v>0</v>
      </c>
      <c r="EN54" s="6">
        <f t="shared" si="561"/>
        <v>0</v>
      </c>
      <c r="EO54" s="6">
        <f t="shared" si="562"/>
        <v>0</v>
      </c>
      <c r="EP54" s="6">
        <f t="shared" si="563"/>
        <v>0</v>
      </c>
      <c r="EQ54" s="6">
        <f t="shared" si="564"/>
        <v>0</v>
      </c>
      <c r="ER54" s="6">
        <f t="shared" si="565"/>
        <v>0</v>
      </c>
      <c r="ES54" s="8">
        <f t="shared" si="566"/>
        <v>0</v>
      </c>
      <c r="EU54" s="46">
        <f t="shared" si="67"/>
        <v>0</v>
      </c>
      <c r="EV54" s="6">
        <f t="shared" si="567"/>
        <v>0</v>
      </c>
      <c r="EW54" s="6">
        <f t="shared" si="568"/>
        <v>0</v>
      </c>
      <c r="EX54" s="6">
        <f t="shared" si="569"/>
        <v>0</v>
      </c>
      <c r="EY54" s="6">
        <f t="shared" si="570"/>
        <v>0</v>
      </c>
      <c r="EZ54" s="6">
        <f t="shared" si="571"/>
        <v>0</v>
      </c>
      <c r="FA54" s="6">
        <f t="shared" si="572"/>
        <v>0</v>
      </c>
      <c r="FB54" s="6">
        <f t="shared" si="573"/>
        <v>0</v>
      </c>
      <c r="FC54" s="6">
        <f t="shared" si="574"/>
        <v>0</v>
      </c>
      <c r="FD54" s="6">
        <f t="shared" si="575"/>
        <v>0</v>
      </c>
      <c r="FE54" s="6">
        <f t="shared" si="576"/>
        <v>0</v>
      </c>
      <c r="FF54" s="6">
        <f t="shared" si="577"/>
        <v>0</v>
      </c>
      <c r="FG54" s="6">
        <f t="shared" si="578"/>
        <v>0</v>
      </c>
      <c r="FH54" s="6">
        <f t="shared" si="579"/>
        <v>0</v>
      </c>
      <c r="FI54" s="8">
        <f t="shared" si="580"/>
        <v>0</v>
      </c>
      <c r="FK54" s="46">
        <f t="shared" si="69"/>
        <v>0</v>
      </c>
      <c r="FL54" s="6">
        <f t="shared" si="581"/>
        <v>0</v>
      </c>
      <c r="FM54" s="6">
        <f t="shared" si="582"/>
        <v>0</v>
      </c>
      <c r="FN54" s="6">
        <f t="shared" si="583"/>
        <v>0</v>
      </c>
      <c r="FO54" s="6">
        <f t="shared" si="584"/>
        <v>0</v>
      </c>
      <c r="FP54" s="6">
        <f t="shared" si="585"/>
        <v>0</v>
      </c>
      <c r="FQ54" s="6">
        <f t="shared" si="586"/>
        <v>0</v>
      </c>
      <c r="FR54" s="6">
        <f t="shared" si="587"/>
        <v>0</v>
      </c>
      <c r="FS54" s="6">
        <f t="shared" si="588"/>
        <v>0</v>
      </c>
      <c r="FT54" s="6">
        <f t="shared" si="589"/>
        <v>0</v>
      </c>
      <c r="FU54" s="6">
        <f t="shared" si="590"/>
        <v>0</v>
      </c>
      <c r="FV54" s="6">
        <f t="shared" si="591"/>
        <v>0</v>
      </c>
      <c r="FW54" s="6">
        <f t="shared" si="592"/>
        <v>0</v>
      </c>
      <c r="FX54" s="6">
        <f t="shared" si="593"/>
        <v>0</v>
      </c>
      <c r="FY54" s="8">
        <f t="shared" si="594"/>
        <v>0</v>
      </c>
      <c r="GB54" s="46">
        <f t="shared" si="52"/>
        <v>0</v>
      </c>
      <c r="GC54" s="6">
        <f t="shared" si="516"/>
        <v>0</v>
      </c>
      <c r="GD54" s="6">
        <f t="shared" si="595"/>
        <v>0</v>
      </c>
      <c r="GE54" s="6">
        <f t="shared" si="596"/>
        <v>0</v>
      </c>
      <c r="GF54" s="6">
        <f t="shared" si="597"/>
        <v>0</v>
      </c>
      <c r="GG54" s="6">
        <f t="shared" si="598"/>
        <v>0</v>
      </c>
      <c r="GH54" s="6">
        <f t="shared" si="599"/>
        <v>0</v>
      </c>
      <c r="GI54" s="6">
        <f t="shared" si="600"/>
        <v>0</v>
      </c>
      <c r="GJ54" s="6">
        <f t="shared" si="601"/>
        <v>0</v>
      </c>
      <c r="GK54" s="6">
        <f t="shared" si="602"/>
        <v>0</v>
      </c>
      <c r="GL54" s="6">
        <f t="shared" si="603"/>
        <v>0</v>
      </c>
      <c r="GM54" s="6">
        <f t="shared" si="604"/>
        <v>0</v>
      </c>
      <c r="GN54" s="6">
        <f t="shared" si="605"/>
        <v>0</v>
      </c>
      <c r="GO54" s="6">
        <f t="shared" si="606"/>
        <v>0</v>
      </c>
      <c r="GP54" s="8">
        <f t="shared" si="607"/>
        <v>0</v>
      </c>
    </row>
    <row r="55" spans="2:198" ht="15" x14ac:dyDescent="0.25">
      <c r="B55" s="203"/>
      <c r="C55" s="388">
        <f>IF(Registrering!$B$28="Fast beløp",0,IF(Registrering!$B$28="Sats for ekst. fin. overhead",0,-F55))</f>
        <v>0</v>
      </c>
      <c r="D55" s="17"/>
      <c r="E55" s="17"/>
      <c r="F55" s="388">
        <f t="shared" si="519"/>
        <v>0</v>
      </c>
      <c r="G55" s="17"/>
      <c r="H55" s="585"/>
      <c r="I55" s="10"/>
      <c r="J55" s="594"/>
      <c r="K55" s="592"/>
      <c r="L55" s="592"/>
      <c r="M55" s="592"/>
      <c r="N55" s="592"/>
      <c r="O55" s="592"/>
      <c r="P55" s="592"/>
      <c r="Q55" s="592"/>
      <c r="R55" s="592"/>
      <c r="S55" s="592"/>
      <c r="T55" s="592"/>
      <c r="U55" s="592"/>
      <c r="V55" s="592"/>
      <c r="W55" s="592"/>
      <c r="AR55" s="6">
        <f t="shared" si="520"/>
        <v>0</v>
      </c>
      <c r="AS55" s="6">
        <f t="shared" si="521"/>
        <v>0</v>
      </c>
      <c r="AT55" s="6">
        <f t="shared" si="522"/>
        <v>0</v>
      </c>
      <c r="AU55" s="6">
        <f t="shared" si="523"/>
        <v>0</v>
      </c>
      <c r="AV55" s="6">
        <f t="shared" si="524"/>
        <v>0</v>
      </c>
      <c r="AW55" s="6">
        <f t="shared" si="525"/>
        <v>0</v>
      </c>
      <c r="AX55" s="6">
        <f t="shared" si="526"/>
        <v>0</v>
      </c>
      <c r="AY55" s="6">
        <f t="shared" si="527"/>
        <v>0</v>
      </c>
      <c r="AZ55" s="6">
        <f t="shared" si="528"/>
        <v>0</v>
      </c>
      <c r="BA55" s="6">
        <f t="shared" si="529"/>
        <v>0</v>
      </c>
      <c r="BB55" s="6">
        <f t="shared" si="530"/>
        <v>0</v>
      </c>
      <c r="BC55" s="6">
        <f t="shared" si="531"/>
        <v>0</v>
      </c>
      <c r="BD55" s="6">
        <f t="shared" si="532"/>
        <v>0</v>
      </c>
      <c r="BE55" s="72">
        <f t="shared" si="533"/>
        <v>0</v>
      </c>
      <c r="CK55" s="30"/>
      <c r="CX55" s="46">
        <f t="shared" si="534"/>
        <v>0</v>
      </c>
      <c r="CY55" s="72">
        <f t="shared" si="535"/>
        <v>0</v>
      </c>
      <c r="CZ55" s="72">
        <f t="shared" si="536"/>
        <v>0</v>
      </c>
      <c r="DA55" s="72">
        <f t="shared" si="537"/>
        <v>0</v>
      </c>
      <c r="DB55" s="72">
        <f t="shared" si="538"/>
        <v>0</v>
      </c>
      <c r="DC55" s="72">
        <f t="shared" si="539"/>
        <v>0</v>
      </c>
      <c r="DD55" s="72">
        <f t="shared" si="540"/>
        <v>0</v>
      </c>
      <c r="DE55" s="72">
        <f t="shared" si="541"/>
        <v>0</v>
      </c>
      <c r="DF55" s="72">
        <f t="shared" si="542"/>
        <v>0</v>
      </c>
      <c r="DG55" s="72">
        <f t="shared" si="543"/>
        <v>0</v>
      </c>
      <c r="DH55" s="72">
        <f t="shared" si="544"/>
        <v>0</v>
      </c>
      <c r="DI55" s="72">
        <f t="shared" si="545"/>
        <v>0</v>
      </c>
      <c r="DJ55" s="72">
        <f t="shared" si="546"/>
        <v>0</v>
      </c>
      <c r="DK55" s="72">
        <f t="shared" si="547"/>
        <v>0</v>
      </c>
      <c r="DL55" s="72">
        <f t="shared" si="548"/>
        <v>0</v>
      </c>
      <c r="DO55" s="46">
        <f t="shared" si="504"/>
        <v>0</v>
      </c>
      <c r="DP55" s="6">
        <f t="shared" ref="DP55" si="608">IF($H55="NFR",CY55,0)</f>
        <v>0</v>
      </c>
      <c r="DQ55" s="6">
        <f t="shared" ref="DQ55" si="609">IF($H55="NFR",CZ55,0)</f>
        <v>0</v>
      </c>
      <c r="DR55" s="6">
        <f t="shared" ref="DR55" si="610">IF($H55="NFR",DA55,0)</f>
        <v>0</v>
      </c>
      <c r="DS55" s="6">
        <f t="shared" ref="DS55" si="611">IF($H55="NFR",DB55,0)</f>
        <v>0</v>
      </c>
      <c r="DT55" s="6">
        <f t="shared" ref="DT55" si="612">IF($H55="NFR",DC55,0)</f>
        <v>0</v>
      </c>
      <c r="DU55" s="6">
        <f t="shared" ref="DU55" si="613">IF($H55="NFR",DD55,0)</f>
        <v>0</v>
      </c>
      <c r="DV55" s="6">
        <f t="shared" ref="DV55" si="614">IF($H55="NFR",DE55,0)</f>
        <v>0</v>
      </c>
      <c r="DW55" s="6">
        <f t="shared" ref="DW55" si="615">IF($H55="NFR",DF55,0)</f>
        <v>0</v>
      </c>
      <c r="DX55" s="6">
        <f t="shared" ref="DX55" si="616">IF($H55="NFR",DG55,0)</f>
        <v>0</v>
      </c>
      <c r="DY55" s="6">
        <f t="shared" ref="DY55" si="617">IF($H55="NFR",DH55,0)</f>
        <v>0</v>
      </c>
      <c r="DZ55" s="6">
        <f t="shared" si="549"/>
        <v>0</v>
      </c>
      <c r="EA55" s="6">
        <f t="shared" si="550"/>
        <v>0</v>
      </c>
      <c r="EB55" s="6">
        <f t="shared" si="551"/>
        <v>0</v>
      </c>
      <c r="EC55" s="8">
        <f t="shared" si="552"/>
        <v>0</v>
      </c>
      <c r="EE55" s="46">
        <f t="shared" si="65"/>
        <v>0</v>
      </c>
      <c r="EF55" s="6">
        <f t="shared" si="553"/>
        <v>0</v>
      </c>
      <c r="EG55" s="6">
        <f t="shared" si="554"/>
        <v>0</v>
      </c>
      <c r="EH55" s="6">
        <f t="shared" si="555"/>
        <v>0</v>
      </c>
      <c r="EI55" s="6">
        <f t="shared" si="556"/>
        <v>0</v>
      </c>
      <c r="EJ55" s="6">
        <f t="shared" si="557"/>
        <v>0</v>
      </c>
      <c r="EK55" s="6">
        <f t="shared" si="558"/>
        <v>0</v>
      </c>
      <c r="EL55" s="6">
        <f t="shared" si="559"/>
        <v>0</v>
      </c>
      <c r="EM55" s="6">
        <f t="shared" si="560"/>
        <v>0</v>
      </c>
      <c r="EN55" s="6">
        <f t="shared" si="561"/>
        <v>0</v>
      </c>
      <c r="EO55" s="6">
        <f t="shared" si="562"/>
        <v>0</v>
      </c>
      <c r="EP55" s="6">
        <f t="shared" si="563"/>
        <v>0</v>
      </c>
      <c r="EQ55" s="6">
        <f t="shared" si="564"/>
        <v>0</v>
      </c>
      <c r="ER55" s="6">
        <f t="shared" si="565"/>
        <v>0</v>
      </c>
      <c r="ES55" s="8">
        <f t="shared" si="566"/>
        <v>0</v>
      </c>
      <c r="EU55" s="46">
        <f t="shared" si="67"/>
        <v>0</v>
      </c>
      <c r="EV55" s="6">
        <f t="shared" si="567"/>
        <v>0</v>
      </c>
      <c r="EW55" s="6">
        <f t="shared" si="568"/>
        <v>0</v>
      </c>
      <c r="EX55" s="6">
        <f t="shared" si="569"/>
        <v>0</v>
      </c>
      <c r="EY55" s="6">
        <f t="shared" si="570"/>
        <v>0</v>
      </c>
      <c r="EZ55" s="6">
        <f t="shared" si="571"/>
        <v>0</v>
      </c>
      <c r="FA55" s="6">
        <f t="shared" si="572"/>
        <v>0</v>
      </c>
      <c r="FB55" s="6">
        <f t="shared" si="573"/>
        <v>0</v>
      </c>
      <c r="FC55" s="6">
        <f t="shared" si="574"/>
        <v>0</v>
      </c>
      <c r="FD55" s="6">
        <f t="shared" si="575"/>
        <v>0</v>
      </c>
      <c r="FE55" s="6">
        <f t="shared" si="576"/>
        <v>0</v>
      </c>
      <c r="FF55" s="6">
        <f t="shared" si="577"/>
        <v>0</v>
      </c>
      <c r="FG55" s="6">
        <f t="shared" si="578"/>
        <v>0</v>
      </c>
      <c r="FH55" s="6">
        <f t="shared" si="579"/>
        <v>0</v>
      </c>
      <c r="FI55" s="8">
        <f t="shared" si="580"/>
        <v>0</v>
      </c>
      <c r="FK55" s="46">
        <f t="shared" si="69"/>
        <v>0</v>
      </c>
      <c r="FL55" s="6">
        <f t="shared" si="581"/>
        <v>0</v>
      </c>
      <c r="FM55" s="6">
        <f t="shared" si="582"/>
        <v>0</v>
      </c>
      <c r="FN55" s="6">
        <f t="shared" si="583"/>
        <v>0</v>
      </c>
      <c r="FO55" s="6">
        <f t="shared" si="584"/>
        <v>0</v>
      </c>
      <c r="FP55" s="6">
        <f t="shared" si="585"/>
        <v>0</v>
      </c>
      <c r="FQ55" s="6">
        <f t="shared" si="586"/>
        <v>0</v>
      </c>
      <c r="FR55" s="6">
        <f t="shared" si="587"/>
        <v>0</v>
      </c>
      <c r="FS55" s="6">
        <f t="shared" si="588"/>
        <v>0</v>
      </c>
      <c r="FT55" s="6">
        <f t="shared" si="589"/>
        <v>0</v>
      </c>
      <c r="FU55" s="6">
        <f t="shared" si="590"/>
        <v>0</v>
      </c>
      <c r="FV55" s="6">
        <f t="shared" si="591"/>
        <v>0</v>
      </c>
      <c r="FW55" s="6">
        <f t="shared" si="592"/>
        <v>0</v>
      </c>
      <c r="FX55" s="6">
        <f t="shared" si="593"/>
        <v>0</v>
      </c>
      <c r="FY55" s="8">
        <f t="shared" si="594"/>
        <v>0</v>
      </c>
      <c r="GB55" s="46">
        <f t="shared" si="52"/>
        <v>0</v>
      </c>
      <c r="GC55" s="6">
        <f t="shared" si="516"/>
        <v>0</v>
      </c>
      <c r="GD55" s="6">
        <f t="shared" si="595"/>
        <v>0</v>
      </c>
      <c r="GE55" s="6">
        <f t="shared" si="596"/>
        <v>0</v>
      </c>
      <c r="GF55" s="6">
        <f t="shared" si="597"/>
        <v>0</v>
      </c>
      <c r="GG55" s="6">
        <f t="shared" si="598"/>
        <v>0</v>
      </c>
      <c r="GH55" s="6">
        <f t="shared" si="599"/>
        <v>0</v>
      </c>
      <c r="GI55" s="6">
        <f t="shared" si="600"/>
        <v>0</v>
      </c>
      <c r="GJ55" s="6">
        <f t="shared" si="601"/>
        <v>0</v>
      </c>
      <c r="GK55" s="6">
        <f t="shared" si="602"/>
        <v>0</v>
      </c>
      <c r="GL55" s="6">
        <f t="shared" si="603"/>
        <v>0</v>
      </c>
      <c r="GM55" s="6">
        <f t="shared" si="604"/>
        <v>0</v>
      </c>
      <c r="GN55" s="6">
        <f t="shared" si="605"/>
        <v>0</v>
      </c>
      <c r="GO55" s="6">
        <f t="shared" si="606"/>
        <v>0</v>
      </c>
      <c r="GP55" s="8">
        <f t="shared" si="607"/>
        <v>0</v>
      </c>
    </row>
    <row r="56" spans="2:198" ht="15" x14ac:dyDescent="0.25">
      <c r="B56" s="203"/>
      <c r="C56" s="388">
        <f>IF(Registrering!$B$28="Fast beløp",0,IF(Registrering!$B$28="Sats for ekst. fin. overhead",0,-F56))</f>
        <v>0</v>
      </c>
      <c r="D56" s="17"/>
      <c r="E56" s="17"/>
      <c r="F56" s="388">
        <f t="shared" si="498"/>
        <v>0</v>
      </c>
      <c r="G56" s="17"/>
      <c r="H56" s="585"/>
      <c r="I56" s="10"/>
      <c r="J56" s="594"/>
      <c r="K56" s="592"/>
      <c r="L56" s="592"/>
      <c r="M56" s="592"/>
      <c r="N56" s="592"/>
      <c r="O56" s="592"/>
      <c r="P56" s="592"/>
      <c r="Q56" s="592"/>
      <c r="R56" s="592"/>
      <c r="S56" s="592"/>
      <c r="T56" s="592"/>
      <c r="U56" s="592"/>
      <c r="V56" s="592"/>
      <c r="W56" s="592"/>
      <c r="AR56" s="6">
        <f t="shared" si="471"/>
        <v>0</v>
      </c>
      <c r="AS56" s="6">
        <f t="shared" si="472"/>
        <v>0</v>
      </c>
      <c r="AT56" s="6">
        <f t="shared" si="473"/>
        <v>0</v>
      </c>
      <c r="AU56" s="6">
        <f t="shared" si="474"/>
        <v>0</v>
      </c>
      <c r="AV56" s="6">
        <f t="shared" si="475"/>
        <v>0</v>
      </c>
      <c r="AW56" s="6">
        <f t="shared" si="476"/>
        <v>0</v>
      </c>
      <c r="AX56" s="6">
        <f t="shared" si="477"/>
        <v>0</v>
      </c>
      <c r="AY56" s="6">
        <f t="shared" si="478"/>
        <v>0</v>
      </c>
      <c r="AZ56" s="6">
        <f t="shared" si="479"/>
        <v>0</v>
      </c>
      <c r="BA56" s="6">
        <f t="shared" si="480"/>
        <v>0</v>
      </c>
      <c r="BB56" s="6">
        <f t="shared" si="481"/>
        <v>0</v>
      </c>
      <c r="BC56" s="6">
        <f t="shared" si="482"/>
        <v>0</v>
      </c>
      <c r="BD56" s="6">
        <f t="shared" si="483"/>
        <v>0</v>
      </c>
      <c r="BE56" s="72">
        <f t="shared" si="499"/>
        <v>0</v>
      </c>
      <c r="CK56" s="30"/>
      <c r="CX56" s="46">
        <f t="shared" si="500"/>
        <v>0</v>
      </c>
      <c r="CY56" s="72">
        <f t="shared" si="501"/>
        <v>0</v>
      </c>
      <c r="CZ56" s="72">
        <f t="shared" si="501"/>
        <v>0</v>
      </c>
      <c r="DA56" s="72">
        <f t="shared" si="501"/>
        <v>0</v>
      </c>
      <c r="DB56" s="72">
        <f t="shared" si="501"/>
        <v>0</v>
      </c>
      <c r="DC56" s="72">
        <f t="shared" si="501"/>
        <v>0</v>
      </c>
      <c r="DD56" s="72">
        <f t="shared" si="501"/>
        <v>0</v>
      </c>
      <c r="DE56" s="72">
        <f t="shared" si="501"/>
        <v>0</v>
      </c>
      <c r="DF56" s="72">
        <f t="shared" si="501"/>
        <v>0</v>
      </c>
      <c r="DG56" s="72">
        <f t="shared" si="501"/>
        <v>0</v>
      </c>
      <c r="DH56" s="72">
        <f t="shared" si="501"/>
        <v>0</v>
      </c>
      <c r="DI56" s="72">
        <f t="shared" si="502"/>
        <v>0</v>
      </c>
      <c r="DJ56" s="72">
        <f t="shared" si="502"/>
        <v>0</v>
      </c>
      <c r="DK56" s="72">
        <f t="shared" si="502"/>
        <v>0</v>
      </c>
      <c r="DL56" s="72">
        <f t="shared" si="503"/>
        <v>0</v>
      </c>
      <c r="DO56" s="46">
        <f t="shared" ref="DO56" si="618">CX56</f>
        <v>0</v>
      </c>
      <c r="DP56" s="6">
        <f t="shared" ref="DP56" si="619">IF($H56="NFR",CY56,0)</f>
        <v>0</v>
      </c>
      <c r="DQ56" s="6">
        <f t="shared" ref="DQ56" si="620">IF($H56="NFR",CZ56,0)</f>
        <v>0</v>
      </c>
      <c r="DR56" s="6">
        <f t="shared" ref="DR56" si="621">IF($H56="NFR",DA56,0)</f>
        <v>0</v>
      </c>
      <c r="DS56" s="6">
        <f t="shared" ref="DS56" si="622">IF($H56="NFR",DB56,0)</f>
        <v>0</v>
      </c>
      <c r="DT56" s="6">
        <f t="shared" ref="DT56" si="623">IF($H56="NFR",DC56,0)</f>
        <v>0</v>
      </c>
      <c r="DU56" s="6">
        <f t="shared" ref="DU56" si="624">IF($H56="NFR",DD56,0)</f>
        <v>0</v>
      </c>
      <c r="DV56" s="6">
        <f t="shared" ref="DV56" si="625">IF($H56="NFR",DE56,0)</f>
        <v>0</v>
      </c>
      <c r="DW56" s="6">
        <f t="shared" ref="DW56" si="626">IF($H56="NFR",DF56,0)</f>
        <v>0</v>
      </c>
      <c r="DX56" s="6">
        <f t="shared" ref="DX56" si="627">IF($H56="NFR",DG56,0)</f>
        <v>0</v>
      </c>
      <c r="DY56" s="6">
        <f t="shared" ref="DY56" si="628">IF($H56="NFR",DH56,0)</f>
        <v>0</v>
      </c>
      <c r="DZ56" s="6">
        <f t="shared" si="506"/>
        <v>0</v>
      </c>
      <c r="EA56" s="6">
        <f t="shared" si="507"/>
        <v>0</v>
      </c>
      <c r="EB56" s="6">
        <f t="shared" si="508"/>
        <v>0</v>
      </c>
      <c r="EC56" s="8">
        <f t="shared" si="509"/>
        <v>0</v>
      </c>
      <c r="EE56" s="46">
        <f t="shared" ref="EE56" si="629">DO56</f>
        <v>0</v>
      </c>
      <c r="EF56" s="6">
        <f t="shared" si="510"/>
        <v>0</v>
      </c>
      <c r="EG56" s="6">
        <f t="shared" si="510"/>
        <v>0</v>
      </c>
      <c r="EH56" s="6">
        <f t="shared" si="510"/>
        <v>0</v>
      </c>
      <c r="EI56" s="6">
        <f t="shared" si="510"/>
        <v>0</v>
      </c>
      <c r="EJ56" s="6">
        <f t="shared" si="510"/>
        <v>0</v>
      </c>
      <c r="EK56" s="6">
        <f t="shared" si="510"/>
        <v>0</v>
      </c>
      <c r="EL56" s="6">
        <f t="shared" si="510"/>
        <v>0</v>
      </c>
      <c r="EM56" s="6">
        <f t="shared" si="510"/>
        <v>0</v>
      </c>
      <c r="EN56" s="6">
        <f t="shared" si="510"/>
        <v>0</v>
      </c>
      <c r="EO56" s="6">
        <f t="shared" si="510"/>
        <v>0</v>
      </c>
      <c r="EP56" s="6">
        <f t="shared" si="510"/>
        <v>0</v>
      </c>
      <c r="EQ56" s="6">
        <f t="shared" si="510"/>
        <v>0</v>
      </c>
      <c r="ER56" s="6">
        <f t="shared" si="510"/>
        <v>0</v>
      </c>
      <c r="ES56" s="8">
        <f t="shared" si="511"/>
        <v>0</v>
      </c>
      <c r="EU56" s="46">
        <f t="shared" ref="EU56" si="630">EE56</f>
        <v>0</v>
      </c>
      <c r="EV56" s="6">
        <f t="shared" si="512"/>
        <v>0</v>
      </c>
      <c r="EW56" s="6">
        <f t="shared" si="512"/>
        <v>0</v>
      </c>
      <c r="EX56" s="6">
        <f t="shared" si="512"/>
        <v>0</v>
      </c>
      <c r="EY56" s="6">
        <f t="shared" si="512"/>
        <v>0</v>
      </c>
      <c r="EZ56" s="6">
        <f t="shared" si="512"/>
        <v>0</v>
      </c>
      <c r="FA56" s="6">
        <f t="shared" si="512"/>
        <v>0</v>
      </c>
      <c r="FB56" s="6">
        <f t="shared" si="512"/>
        <v>0</v>
      </c>
      <c r="FC56" s="6">
        <f t="shared" si="512"/>
        <v>0</v>
      </c>
      <c r="FD56" s="6">
        <f t="shared" si="512"/>
        <v>0</v>
      </c>
      <c r="FE56" s="6">
        <f t="shared" si="512"/>
        <v>0</v>
      </c>
      <c r="FF56" s="6">
        <f t="shared" si="512"/>
        <v>0</v>
      </c>
      <c r="FG56" s="6">
        <f t="shared" si="512"/>
        <v>0</v>
      </c>
      <c r="FH56" s="6">
        <f t="shared" si="512"/>
        <v>0</v>
      </c>
      <c r="FI56" s="8">
        <f t="shared" si="513"/>
        <v>0</v>
      </c>
      <c r="FK56" s="46">
        <f t="shared" ref="FK56" si="631">EU56</f>
        <v>0</v>
      </c>
      <c r="FL56" s="6">
        <f t="shared" si="514"/>
        <v>0</v>
      </c>
      <c r="FM56" s="6">
        <f t="shared" si="514"/>
        <v>0</v>
      </c>
      <c r="FN56" s="6">
        <f t="shared" si="514"/>
        <v>0</v>
      </c>
      <c r="FO56" s="6">
        <f t="shared" si="514"/>
        <v>0</v>
      </c>
      <c r="FP56" s="6">
        <f t="shared" si="514"/>
        <v>0</v>
      </c>
      <c r="FQ56" s="6">
        <f t="shared" si="514"/>
        <v>0</v>
      </c>
      <c r="FR56" s="6">
        <f t="shared" si="514"/>
        <v>0</v>
      </c>
      <c r="FS56" s="6">
        <f t="shared" si="514"/>
        <v>0</v>
      </c>
      <c r="FT56" s="6">
        <f t="shared" si="514"/>
        <v>0</v>
      </c>
      <c r="FU56" s="6">
        <f t="shared" si="514"/>
        <v>0</v>
      </c>
      <c r="FV56" s="6">
        <f t="shared" si="514"/>
        <v>0</v>
      </c>
      <c r="FW56" s="6">
        <f t="shared" si="514"/>
        <v>0</v>
      </c>
      <c r="FX56" s="6">
        <f t="shared" si="514"/>
        <v>0</v>
      </c>
      <c r="FY56" s="8">
        <f t="shared" si="515"/>
        <v>0</v>
      </c>
      <c r="GB56" s="46">
        <f t="shared" ref="GB56" si="632">FK56</f>
        <v>0</v>
      </c>
      <c r="GC56" s="6">
        <f t="shared" si="516"/>
        <v>0</v>
      </c>
      <c r="GD56" s="6">
        <f t="shared" si="517"/>
        <v>0</v>
      </c>
      <c r="GE56" s="6">
        <f t="shared" si="517"/>
        <v>0</v>
      </c>
      <c r="GF56" s="6">
        <f t="shared" si="517"/>
        <v>0</v>
      </c>
      <c r="GG56" s="6">
        <f t="shared" si="517"/>
        <v>0</v>
      </c>
      <c r="GH56" s="6">
        <f t="shared" si="517"/>
        <v>0</v>
      </c>
      <c r="GI56" s="6">
        <f t="shared" si="517"/>
        <v>0</v>
      </c>
      <c r="GJ56" s="6">
        <f t="shared" si="517"/>
        <v>0</v>
      </c>
      <c r="GK56" s="6">
        <f t="shared" si="517"/>
        <v>0</v>
      </c>
      <c r="GL56" s="6">
        <f t="shared" si="517"/>
        <v>0</v>
      </c>
      <c r="GM56" s="6">
        <f t="shared" si="517"/>
        <v>0</v>
      </c>
      <c r="GN56" s="6">
        <f t="shared" si="517"/>
        <v>0</v>
      </c>
      <c r="GO56" s="6">
        <f t="shared" si="517"/>
        <v>0</v>
      </c>
      <c r="GP56" s="8">
        <f t="shared" si="518"/>
        <v>0</v>
      </c>
    </row>
    <row r="57" spans="2:198" ht="15" x14ac:dyDescent="0.25">
      <c r="B57" s="389" t="s">
        <v>125</v>
      </c>
      <c r="C57" s="388"/>
      <c r="D57" s="41"/>
      <c r="E57" s="41"/>
      <c r="F57" s="388">
        <f t="shared" si="498"/>
        <v>0</v>
      </c>
      <c r="G57" s="41"/>
      <c r="H57" s="70" t="s">
        <v>63</v>
      </c>
      <c r="I57" s="10"/>
      <c r="J57" s="594"/>
      <c r="K57" s="41">
        <f>IF(Leiested!$B$8="Egenandel",Leiested!E8,0)+IF(Leiested!$B$12="Egenandel",Leiested!E12,0)+IF(Leiested!$B$16="Egenandel",Leiested!E16,0)+IF(Leiested!$B$20="Egenandel",Leiested!E20,0)+IF(Leiested!$B$24="Egenandel",Leiested!E24,0)+IF(Leiested!$B$28="Egenandel",Leiested!E28,0)+IF(Leiested!$B$32="Egenandel",Leiested!E32,0)+IF(Leiested!$B$36="Egenandel",Leiested!E36,0)+IF(Leiested!$B$40="Egenandel",Leiested!E40,0)+IF(Leiested!$B$44="Egenandel",Leiested!E44,0)+IF(Leiested!$B$48="Egenandel",Leiested!E48,0)+IF(Leiested!$B$52="Egenandel",Leiested!E52,0)+IF(Leiested!$B$56="Egenandel",Leiested!E56,0)+IF(Leiested!$B$60="Egenandel",Leiested!E60,0)+IF(Leiested!$B$64="Egenandel",Leiested!E64,0)</f>
        <v>0</v>
      </c>
      <c r="L57" s="41">
        <f>IF(Leiested!$B$8="Egenandel",Leiested!F8,0)+IF(Leiested!$B$12="Egenandel",Leiested!F12,0)+IF(Leiested!$B$16="Egenandel",Leiested!F16,0)+IF(Leiested!$B$20="Egenandel",Leiested!F20,0)+IF(Leiested!$B$24="Egenandel",Leiested!F24,0)+IF(Leiested!$B$28="Egenandel",Leiested!F28,0)+IF(Leiested!$B$32="Egenandel",Leiested!F32,0)+IF(Leiested!$B$36="Egenandel",Leiested!F36,0)+IF(Leiested!$B$40="Egenandel",Leiested!F40,0)+IF(Leiested!$B$44="Egenandel",Leiested!F44,0)+IF(Leiested!$B$48="Egenandel",Leiested!F48,0)+IF(Leiested!$B$52="Egenandel",Leiested!F52,0)+IF(Leiested!$B$56="Egenandel",Leiested!F56,0)+IF(Leiested!$B$60="Egenandel",Leiested!F60,0)+IF(Leiested!$B$64="Egenandel",Leiested!F64,0)</f>
        <v>0</v>
      </c>
      <c r="M57" s="41">
        <f>IF(Leiested!$B$8="Egenandel",Leiested!G8,0)+IF(Leiested!$B$12="Egenandel",Leiested!G12,0)+IF(Leiested!$B$16="Egenandel",Leiested!G16,0)+IF(Leiested!$B$20="Egenandel",Leiested!G20,0)+IF(Leiested!$B$24="Egenandel",Leiested!G24,0)+IF(Leiested!$B$28="Egenandel",Leiested!G28,0)+IF(Leiested!$B$32="Egenandel",Leiested!G32,0)+IF(Leiested!$B$36="Egenandel",Leiested!G36,0)+IF(Leiested!$B$40="Egenandel",Leiested!G40,0)+IF(Leiested!$B$44="Egenandel",Leiested!G44,0)+IF(Leiested!$B$48="Egenandel",Leiested!G48,0)+IF(Leiested!$B$52="Egenandel",Leiested!G52,0)+IF(Leiested!$B$56="Egenandel",Leiested!G56,0)+IF(Leiested!$B$60="Egenandel",Leiested!G60,0)+IF(Leiested!$B$64="Egenandel",Leiested!G64,0)</f>
        <v>0</v>
      </c>
      <c r="N57" s="41">
        <f>IF(Leiested!$B$8="Egenandel",Leiested!H8,0)+IF(Leiested!$B$12="Egenandel",Leiested!H12,0)+IF(Leiested!$B$16="Egenandel",Leiested!H16,0)+IF(Leiested!$B$20="Egenandel",Leiested!H20,0)+IF(Leiested!$B$24="Egenandel",Leiested!H24,0)+IF(Leiested!$B$28="Egenandel",Leiested!H28,0)+IF(Leiested!$B$32="Egenandel",Leiested!H32,0)+IF(Leiested!$B$36="Egenandel",Leiested!H36,0)+IF(Leiested!$B$40="Egenandel",Leiested!H40,0)+IF(Leiested!$B$44="Egenandel",Leiested!H44,0)+IF(Leiested!$B$48="Egenandel",Leiested!H48,0)+IF(Leiested!$B$52="Egenandel",Leiested!H52,0)+IF(Leiested!$B$56="Egenandel",Leiested!H56,0)+IF(Leiested!$B$60="Egenandel",Leiested!H60,0)+IF(Leiested!$B$64="Egenandel",Leiested!H64,0)</f>
        <v>0</v>
      </c>
      <c r="O57" s="41">
        <f>IF(Leiested!$B$8="Egenandel",Leiested!I8,0)+IF(Leiested!$B$12="Egenandel",Leiested!I12,0)+IF(Leiested!$B$16="Egenandel",Leiested!I16,0)+IF(Leiested!$B$20="Egenandel",Leiested!I20,0)+IF(Leiested!$B$24="Egenandel",Leiested!I24,0)+IF(Leiested!$B$28="Egenandel",Leiested!I28,0)+IF(Leiested!$B$32="Egenandel",Leiested!I32,0)+IF(Leiested!$B$36="Egenandel",Leiested!I36,0)+IF(Leiested!$B$40="Egenandel",Leiested!I40,0)+IF(Leiested!$B$44="Egenandel",Leiested!I44,0)+IF(Leiested!$B$48="Egenandel",Leiested!I48,0)+IF(Leiested!$B$52="Egenandel",Leiested!I52,0)+IF(Leiested!$B$56="Egenandel",Leiested!I56,0)+IF(Leiested!$B$60="Egenandel",Leiested!I60,0)+IF(Leiested!$B$64="Egenandel",Leiested!I64,0)</f>
        <v>0</v>
      </c>
      <c r="P57" s="41">
        <f>IF(Leiested!$B$8="Egenandel",Leiested!J8,0)+IF(Leiested!$B$12="Egenandel",Leiested!J12,0)+IF(Leiested!$B$16="Egenandel",Leiested!J16,0)+IF(Leiested!$B$20="Egenandel",Leiested!J20,0)+IF(Leiested!$B$24="Egenandel",Leiested!J24,0)+IF(Leiested!$B$28="Egenandel",Leiested!J28,0)+IF(Leiested!$B$32="Egenandel",Leiested!J32,0)+IF(Leiested!$B$36="Egenandel",Leiested!J36,0)+IF(Leiested!$B$40="Egenandel",Leiested!J40,0)+IF(Leiested!$B$44="Egenandel",Leiested!J44,0)+IF(Leiested!$B$48="Egenandel",Leiested!J48,0)+IF(Leiested!$B$52="Egenandel",Leiested!J52,0)+IF(Leiested!$B$56="Egenandel",Leiested!J56,0)+IF(Leiested!$B$60="Egenandel",Leiested!J60,0)+IF(Leiested!$B$64="Egenandel",Leiested!J64,0)</f>
        <v>0</v>
      </c>
      <c r="Q57" s="41">
        <f>IF(Leiested!$B$8="Egenandel",Leiested!K8,0)+IF(Leiested!$B$12="Egenandel",Leiested!K12,0)+IF(Leiested!$B$16="Egenandel",Leiested!K16,0)+IF(Leiested!$B$20="Egenandel",Leiested!K20,0)+IF(Leiested!$B$24="Egenandel",Leiested!K24,0)+IF(Leiested!$B$28="Egenandel",Leiested!K28,0)+IF(Leiested!$B$32="Egenandel",Leiested!K32,0)+IF(Leiested!$B$36="Egenandel",Leiested!K36,0)+IF(Leiested!$B$40="Egenandel",Leiested!K40,0)+IF(Leiested!$B$44="Egenandel",Leiested!K44,0)+IF(Leiested!$B$48="Egenandel",Leiested!K48,0)+IF(Leiested!$B$52="Egenandel",Leiested!K52,0)+IF(Leiested!$B$56="Egenandel",Leiested!K56,0)+IF(Leiested!$B$60="Egenandel",Leiested!K60,0)+IF(Leiested!$B$64="Egenandel",Leiested!K64,0)</f>
        <v>0</v>
      </c>
      <c r="R57" s="41">
        <f>IF(Leiested!$B$8="Egenandel",Leiested!L8,0)+IF(Leiested!$B$12="Egenandel",Leiested!L12,0)+IF(Leiested!$B$16="Egenandel",Leiested!L16,0)+IF(Leiested!$B$20="Egenandel",Leiested!L20,0)+IF(Leiested!$B$24="Egenandel",Leiested!L24,0)+IF(Leiested!$B$28="Egenandel",Leiested!L28,0)+IF(Leiested!$B$32="Egenandel",Leiested!L32,0)+IF(Leiested!$B$36="Egenandel",Leiested!L36,0)+IF(Leiested!$B$40="Egenandel",Leiested!L40,0)+IF(Leiested!$B$44="Egenandel",Leiested!L44,0)+IF(Leiested!$B$48="Egenandel",Leiested!L48,0)+IF(Leiested!$B$52="Egenandel",Leiested!L52,0)+IF(Leiested!$B$56="Egenandel",Leiested!L56,0)+IF(Leiested!$B$60="Egenandel",Leiested!L60,0)+IF(Leiested!$B$64="Egenandel",Leiested!L64,0)</f>
        <v>0</v>
      </c>
      <c r="S57" s="41">
        <f>IF(Leiested!$B$8="Egenandel",Leiested!M8,0)+IF(Leiested!$B$12="Egenandel",Leiested!M12,0)+IF(Leiested!$B$16="Egenandel",Leiested!M16,0)+IF(Leiested!$B$20="Egenandel",Leiested!M20,0)+IF(Leiested!$B$24="Egenandel",Leiested!M24,0)+IF(Leiested!$B$28="Egenandel",Leiested!M28,0)+IF(Leiested!$B$32="Egenandel",Leiested!M32,0)+IF(Leiested!$B$36="Egenandel",Leiested!M36,0)+IF(Leiested!$B$40="Egenandel",Leiested!M40,0)+IF(Leiested!$B$44="Egenandel",Leiested!M44,0)+IF(Leiested!$B$48="Egenandel",Leiested!M48,0)+IF(Leiested!$B$52="Egenandel",Leiested!M52,0)+IF(Leiested!$B$56="Egenandel",Leiested!M56,0)+IF(Leiested!$B$60="Egenandel",Leiested!M60,0)+IF(Leiested!$B$64="Egenandel",Leiested!M64,0)</f>
        <v>0</v>
      </c>
      <c r="T57" s="41">
        <f>IF(Leiested!$B$8="Egenandel",Leiested!N8,0)+IF(Leiested!$B$12="Egenandel",Leiested!N12,0)+IF(Leiested!$B$16="Egenandel",Leiested!N16,0)+IF(Leiested!$B$20="Egenandel",Leiested!N20,0)+IF(Leiested!$B$24="Egenandel",Leiested!N24,0)+IF(Leiested!$B$28="Egenandel",Leiested!N28,0)+IF(Leiested!$B$32="Egenandel",Leiested!N32,0)+IF(Leiested!$B$36="Egenandel",Leiested!N36,0)+IF(Leiested!$B$40="Egenandel",Leiested!N40,0)+IF(Leiested!$B$44="Egenandel",Leiested!N44,0)+IF(Leiested!$B$48="Egenandel",Leiested!N48,0)+IF(Leiested!$B$52="Egenandel",Leiested!N52,0)+IF(Leiested!$B$56="Egenandel",Leiested!N56,0)+IF(Leiested!$B$60="Egenandel",Leiested!N60,0)+IF(Leiested!$B$64="Egenandel",Leiested!N64,0)</f>
        <v>0</v>
      </c>
      <c r="U57" s="41">
        <f>IF(Leiested!$B$8="Egenandel",Leiested!O8,0)+IF(Leiested!$B$12="Egenandel",Leiested!O12,0)+IF(Leiested!$B$16="Egenandel",Leiested!O16,0)+IF(Leiested!$B$20="Egenandel",Leiested!O20,0)+IF(Leiested!$B$24="Egenandel",Leiested!O24,0)+IF(Leiested!$B$28="Egenandel",Leiested!O28,0)+IF(Leiested!$B$32="Egenandel",Leiested!O32,0)+IF(Leiested!$B$36="Egenandel",Leiested!O36,0)+IF(Leiested!$B$40="Egenandel",Leiested!O40,0)+IF(Leiested!$B$44="Egenandel",Leiested!O44,0)+IF(Leiested!$B$48="Egenandel",Leiested!O48,0)+IF(Leiested!$B$52="Egenandel",Leiested!O52,0)+IF(Leiested!$B$56="Egenandel",Leiested!O56,0)+IF(Leiested!$B$60="Egenandel",Leiested!O60,0)+IF(Leiested!$B$64="Egenandel",Leiested!O64,0)</f>
        <v>0</v>
      </c>
      <c r="V57" s="41">
        <f>IF(Leiested!$B$8="Egenandel",Leiested!P8,0)+IF(Leiested!$B$12="Egenandel",Leiested!P12,0)+IF(Leiested!$B$16="Egenandel",Leiested!P16,0)+IF(Leiested!$B$20="Egenandel",Leiested!P20,0)+IF(Leiested!$B$24="Egenandel",Leiested!P24,0)+IF(Leiested!$B$28="Egenandel",Leiested!P28,0)+IF(Leiested!$B$32="Egenandel",Leiested!P32,0)+IF(Leiested!$B$36="Egenandel",Leiested!P36,0)+IF(Leiested!$B$40="Egenandel",Leiested!P40,0)+IF(Leiested!$B$44="Egenandel",Leiested!P44,0)+IF(Leiested!$B$48="Egenandel",Leiested!P48,0)+IF(Leiested!$B$52="Egenandel",Leiested!P52,0)+IF(Leiested!$B$56="Egenandel",Leiested!P56,0)+IF(Leiested!$B$60="Egenandel",Leiested!P60,0)+IF(Leiested!$B$64="Egenandel",Leiested!P64,0)</f>
        <v>0</v>
      </c>
      <c r="W57" s="41">
        <f>IF(Leiested!$B$8="Egenandel",Leiested!Q8,0)+IF(Leiested!$B$12="Egenandel",Leiested!Q12,0)+IF(Leiested!$B$16="Egenandel",Leiested!Q16,0)+IF(Leiested!$B$20="Egenandel",Leiested!Q20,0)+IF(Leiested!$B$24="Egenandel",Leiested!Q24,0)+IF(Leiested!$B$28="Egenandel",Leiested!Q28,0)+IF(Leiested!$B$32="Egenandel",Leiested!Q32,0)+IF(Leiested!$B$36="Egenandel",Leiested!Q36,0)+IF(Leiested!$B$40="Egenandel",Leiested!Q40,0)+IF(Leiested!$B$44="Egenandel",Leiested!Q44,0)+IF(Leiested!$B$48="Egenandel",Leiested!Q48,0)+IF(Leiested!$B$52="Egenandel",Leiested!Q52,0)+IF(Leiested!$B$56="Egenandel",Leiested!Q56,0)+IF(Leiested!$B$60="Egenandel",Leiested!Q60,0)+IF(Leiested!$B$64="Egenandel",Leiested!Q64,0)</f>
        <v>0</v>
      </c>
      <c r="AR57" s="6">
        <f t="shared" si="471"/>
        <v>0</v>
      </c>
      <c r="AS57" s="6">
        <f t="shared" si="472"/>
        <v>0</v>
      </c>
      <c r="AT57" s="6">
        <f t="shared" si="473"/>
        <v>0</v>
      </c>
      <c r="AU57" s="6">
        <f t="shared" si="474"/>
        <v>0</v>
      </c>
      <c r="AV57" s="6">
        <f t="shared" si="475"/>
        <v>0</v>
      </c>
      <c r="AW57" s="6">
        <f t="shared" si="476"/>
        <v>0</v>
      </c>
      <c r="AX57" s="6">
        <f t="shared" si="477"/>
        <v>0</v>
      </c>
      <c r="AY57" s="6">
        <f t="shared" si="478"/>
        <v>0</v>
      </c>
      <c r="AZ57" s="6">
        <f t="shared" si="479"/>
        <v>0</v>
      </c>
      <c r="BA57" s="6">
        <f t="shared" si="480"/>
        <v>0</v>
      </c>
      <c r="BB57" s="6">
        <f t="shared" si="481"/>
        <v>0</v>
      </c>
      <c r="BC57" s="6">
        <f t="shared" si="482"/>
        <v>0</v>
      </c>
      <c r="BD57" s="6">
        <f t="shared" si="483"/>
        <v>0</v>
      </c>
      <c r="BE57" s="72">
        <f t="shared" si="499"/>
        <v>0</v>
      </c>
      <c r="CJ57" s="21"/>
      <c r="CK57" s="63"/>
      <c r="CX57" s="46" t="str">
        <f t="shared" si="500"/>
        <v>Leiested - internt finansiert</v>
      </c>
      <c r="CY57" s="72">
        <f t="shared" si="501"/>
        <v>0</v>
      </c>
      <c r="CZ57" s="72">
        <f t="shared" si="501"/>
        <v>0</v>
      </c>
      <c r="DA57" s="72">
        <f t="shared" si="501"/>
        <v>0</v>
      </c>
      <c r="DB57" s="72">
        <f t="shared" si="501"/>
        <v>0</v>
      </c>
      <c r="DC57" s="72">
        <f t="shared" si="501"/>
        <v>0</v>
      </c>
      <c r="DD57" s="72">
        <f t="shared" si="501"/>
        <v>0</v>
      </c>
      <c r="DE57" s="72">
        <f t="shared" si="501"/>
        <v>0</v>
      </c>
      <c r="DF57" s="72">
        <f t="shared" si="501"/>
        <v>0</v>
      </c>
      <c r="DG57" s="72">
        <f t="shared" si="501"/>
        <v>0</v>
      </c>
      <c r="DH57" s="72">
        <f t="shared" si="501"/>
        <v>0</v>
      </c>
      <c r="DI57" s="72">
        <f t="shared" si="502"/>
        <v>0</v>
      </c>
      <c r="DJ57" s="72">
        <f t="shared" si="502"/>
        <v>0</v>
      </c>
      <c r="DK57" s="72">
        <f t="shared" si="502"/>
        <v>0</v>
      </c>
      <c r="DL57" s="72">
        <f t="shared" si="503"/>
        <v>0</v>
      </c>
      <c r="DO57" s="46" t="str">
        <f t="shared" si="504"/>
        <v>Leiested - internt finansiert</v>
      </c>
      <c r="DP57" s="6">
        <f t="shared" ref="DP57:DY57" si="633">IF($H57="NFR",CY57,0)</f>
        <v>0</v>
      </c>
      <c r="DQ57" s="6">
        <f t="shared" si="633"/>
        <v>0</v>
      </c>
      <c r="DR57" s="6">
        <f t="shared" si="633"/>
        <v>0</v>
      </c>
      <c r="DS57" s="6">
        <f t="shared" si="633"/>
        <v>0</v>
      </c>
      <c r="DT57" s="6">
        <f t="shared" si="633"/>
        <v>0</v>
      </c>
      <c r="DU57" s="6">
        <f t="shared" si="633"/>
        <v>0</v>
      </c>
      <c r="DV57" s="6">
        <f t="shared" si="633"/>
        <v>0</v>
      </c>
      <c r="DW57" s="6">
        <f t="shared" si="633"/>
        <v>0</v>
      </c>
      <c r="DX57" s="6">
        <f t="shared" si="633"/>
        <v>0</v>
      </c>
      <c r="DY57" s="6">
        <f t="shared" si="633"/>
        <v>0</v>
      </c>
      <c r="DZ57" s="6">
        <f t="shared" si="506"/>
        <v>0</v>
      </c>
      <c r="EA57" s="6">
        <f t="shared" si="507"/>
        <v>0</v>
      </c>
      <c r="EB57" s="6">
        <f t="shared" si="508"/>
        <v>0</v>
      </c>
      <c r="EC57" s="8">
        <f t="shared" si="509"/>
        <v>0</v>
      </c>
      <c r="EE57" s="46" t="str">
        <f t="shared" si="65"/>
        <v>Leiested - internt finansiert</v>
      </c>
      <c r="EF57" s="6">
        <f t="shared" si="510"/>
        <v>0</v>
      </c>
      <c r="EG57" s="6">
        <f t="shared" si="510"/>
        <v>0</v>
      </c>
      <c r="EH57" s="6">
        <f t="shared" si="510"/>
        <v>0</v>
      </c>
      <c r="EI57" s="6">
        <f t="shared" si="510"/>
        <v>0</v>
      </c>
      <c r="EJ57" s="6">
        <f t="shared" si="510"/>
        <v>0</v>
      </c>
      <c r="EK57" s="6">
        <f t="shared" si="510"/>
        <v>0</v>
      </c>
      <c r="EL57" s="6">
        <f t="shared" si="510"/>
        <v>0</v>
      </c>
      <c r="EM57" s="6">
        <f t="shared" si="510"/>
        <v>0</v>
      </c>
      <c r="EN57" s="6">
        <f t="shared" si="510"/>
        <v>0</v>
      </c>
      <c r="EO57" s="6">
        <f t="shared" si="510"/>
        <v>0</v>
      </c>
      <c r="EP57" s="6">
        <f t="shared" si="510"/>
        <v>0</v>
      </c>
      <c r="EQ57" s="6">
        <f t="shared" si="510"/>
        <v>0</v>
      </c>
      <c r="ER57" s="6">
        <f t="shared" si="510"/>
        <v>0</v>
      </c>
      <c r="ES57" s="8">
        <f t="shared" si="511"/>
        <v>0</v>
      </c>
      <c r="EU57" s="46" t="str">
        <f t="shared" si="67"/>
        <v>Leiested - internt finansiert</v>
      </c>
      <c r="EV57" s="6">
        <f t="shared" si="512"/>
        <v>0</v>
      </c>
      <c r="EW57" s="6">
        <f t="shared" si="512"/>
        <v>0</v>
      </c>
      <c r="EX57" s="6">
        <f t="shared" si="512"/>
        <v>0</v>
      </c>
      <c r="EY57" s="6">
        <f t="shared" si="512"/>
        <v>0</v>
      </c>
      <c r="EZ57" s="6">
        <f t="shared" si="512"/>
        <v>0</v>
      </c>
      <c r="FA57" s="6">
        <f t="shared" si="512"/>
        <v>0</v>
      </c>
      <c r="FB57" s="6">
        <f t="shared" si="512"/>
        <v>0</v>
      </c>
      <c r="FC57" s="6">
        <f t="shared" si="512"/>
        <v>0</v>
      </c>
      <c r="FD57" s="6">
        <f t="shared" si="512"/>
        <v>0</v>
      </c>
      <c r="FE57" s="6">
        <f t="shared" si="512"/>
        <v>0</v>
      </c>
      <c r="FF57" s="6">
        <f t="shared" si="512"/>
        <v>0</v>
      </c>
      <c r="FG57" s="6">
        <f t="shared" si="512"/>
        <v>0</v>
      </c>
      <c r="FH57" s="6">
        <f t="shared" si="512"/>
        <v>0</v>
      </c>
      <c r="FI57" s="8">
        <f t="shared" si="513"/>
        <v>0</v>
      </c>
      <c r="FK57" s="46" t="str">
        <f t="shared" si="69"/>
        <v>Leiested - internt finansiert</v>
      </c>
      <c r="FL57" s="6">
        <f t="shared" si="514"/>
        <v>0</v>
      </c>
      <c r="FM57" s="6">
        <f t="shared" si="514"/>
        <v>0</v>
      </c>
      <c r="FN57" s="6">
        <f t="shared" si="514"/>
        <v>0</v>
      </c>
      <c r="FO57" s="6">
        <f t="shared" si="514"/>
        <v>0</v>
      </c>
      <c r="FP57" s="6">
        <f t="shared" si="514"/>
        <v>0</v>
      </c>
      <c r="FQ57" s="6">
        <f t="shared" si="514"/>
        <v>0</v>
      </c>
      <c r="FR57" s="6">
        <f t="shared" si="514"/>
        <v>0</v>
      </c>
      <c r="FS57" s="6">
        <f t="shared" si="514"/>
        <v>0</v>
      </c>
      <c r="FT57" s="6">
        <f t="shared" si="514"/>
        <v>0</v>
      </c>
      <c r="FU57" s="6">
        <f t="shared" si="514"/>
        <v>0</v>
      </c>
      <c r="FV57" s="6">
        <f t="shared" si="514"/>
        <v>0</v>
      </c>
      <c r="FW57" s="6">
        <f t="shared" si="514"/>
        <v>0</v>
      </c>
      <c r="FX57" s="6">
        <f t="shared" si="514"/>
        <v>0</v>
      </c>
      <c r="FY57" s="8">
        <f t="shared" si="515"/>
        <v>0</v>
      </c>
      <c r="GB57" s="46" t="str">
        <f t="shared" si="52"/>
        <v>Leiested - internt finansiert</v>
      </c>
      <c r="GC57" s="6">
        <f t="shared" ref="GC57:GO57" si="634">(IF($H57=$GB$1,AR57,0))</f>
        <v>0</v>
      </c>
      <c r="GD57" s="6">
        <f t="shared" si="634"/>
        <v>0</v>
      </c>
      <c r="GE57" s="6">
        <f t="shared" si="634"/>
        <v>0</v>
      </c>
      <c r="GF57" s="6">
        <f t="shared" si="634"/>
        <v>0</v>
      </c>
      <c r="GG57" s="6">
        <f t="shared" si="634"/>
        <v>0</v>
      </c>
      <c r="GH57" s="6">
        <f t="shared" si="634"/>
        <v>0</v>
      </c>
      <c r="GI57" s="6">
        <f t="shared" si="634"/>
        <v>0</v>
      </c>
      <c r="GJ57" s="6">
        <f t="shared" si="634"/>
        <v>0</v>
      </c>
      <c r="GK57" s="6">
        <f t="shared" si="634"/>
        <v>0</v>
      </c>
      <c r="GL57" s="6">
        <f t="shared" si="634"/>
        <v>0</v>
      </c>
      <c r="GM57" s="6">
        <f t="shared" si="634"/>
        <v>0</v>
      </c>
      <c r="GN57" s="6">
        <f t="shared" si="634"/>
        <v>0</v>
      </c>
      <c r="GO57" s="6">
        <f t="shared" si="634"/>
        <v>0</v>
      </c>
      <c r="GP57" s="8">
        <f t="shared" si="518"/>
        <v>0</v>
      </c>
    </row>
    <row r="58" spans="2:198" ht="16.5" customHeight="1" x14ac:dyDescent="0.25">
      <c r="B58" s="389" t="s">
        <v>126</v>
      </c>
      <c r="C58" s="388">
        <f>IF(Registrering!$B$28="Fast beløp",0,IF(Registrering!$B$28="Sats for ekst. fin. overhead",0,-F58))</f>
        <v>0</v>
      </c>
      <c r="D58" s="41"/>
      <c r="E58" s="41"/>
      <c r="F58" s="388">
        <f t="shared" si="498"/>
        <v>0</v>
      </c>
      <c r="G58" s="41"/>
      <c r="H58" s="70" t="s">
        <v>127</v>
      </c>
      <c r="I58" s="10"/>
      <c r="J58" s="594" t="s">
        <v>128</v>
      </c>
      <c r="K58" s="41">
        <f>IF(Leiested!$B$8="Egenandel",0,Leiested!E8)+IF(Leiested!$B$12="Egenandel",0,Leiested!E12)+IF(Leiested!$B$16="Egenandel",0,Leiested!E16)+IF(Leiested!$B$20="Egenandel",0,Leiested!E20)+IF(Leiested!$B$24="Egenandel",0,Leiested!E24)+IF(Leiested!$B$28="Egenandel",0,Leiested!E28)+IF(Leiested!$B$32="Egenandel",0,Leiested!E32)+IF(Leiested!$B$36="Egenandel",0,Leiested!E36)+IF(Leiested!$B$40="Egenandel",0,Leiested!E40)+IF(Leiested!$B$44="Egenandel",0,Leiested!E44)+IF(Leiested!$B$48="Egenandel",0,Leiested!E48)+IF(Leiested!$B$52="Egenandel",0,Leiested!E52)+IF(Leiested!$B$56="Egenandel",0,Leiested!E56)+IF(Leiested!$B$60="Egenandel",0,Leiested!E60)+IF(Leiested!$B$64="Egenandel",0,Leiested!E64)</f>
        <v>0</v>
      </c>
      <c r="L58" s="41">
        <f>IF(Leiested!$B$8="Egenandel",0,Leiested!F8)+IF(Leiested!$B$12="Egenandel",0,Leiested!F12)+IF(Leiested!$B$16="Egenandel",0,Leiested!F16)+IF(Leiested!$B$20="Egenandel",0,Leiested!F20)+IF(Leiested!$B$24="Egenandel",0,Leiested!F24)+IF(Leiested!$B$28="Egenandel",0,Leiested!F28)+IF(Leiested!$B$32="Egenandel",0,Leiested!F32)+IF(Leiested!$B$36="Egenandel",0,Leiested!F36)+IF(Leiested!$B$40="Egenandel",0,Leiested!F40)+IF(Leiested!$B$44="Egenandel",0,Leiested!F44)+IF(Leiested!$B$48="Egenandel",0,Leiested!F48)+IF(Leiested!$B$52="Egenandel",0,Leiested!F52)+IF(Leiested!$B$56="Egenandel",0,Leiested!F56)+IF(Leiested!$B$60="Egenandel",0,Leiested!F60)+IF(Leiested!$B$64="Egenandel",0,Leiested!F64)</f>
        <v>0</v>
      </c>
      <c r="M58" s="41">
        <f>IF(Leiested!$B$8="Egenandel",0,Leiested!G8)+IF(Leiested!$B$12="Egenandel",0,Leiested!G12)+IF(Leiested!$B$16="Egenandel",0,Leiested!G16)+IF(Leiested!$B$20="Egenandel",0,Leiested!G20)+IF(Leiested!$B$24="Egenandel",0,Leiested!G24)+IF(Leiested!$B$28="Egenandel",0,Leiested!G28)+IF(Leiested!$B$32="Egenandel",0,Leiested!G32)+IF(Leiested!$B$36="Egenandel",0,Leiested!G36)+IF(Leiested!$B$40="Egenandel",0,Leiested!G40)+IF(Leiested!$B$44="Egenandel",0,Leiested!G44)+IF(Leiested!$B$48="Egenandel",0,Leiested!G48)+IF(Leiested!$B$52="Egenandel",0,Leiested!G52)+IF(Leiested!$B$56="Egenandel",0,Leiested!G56)+IF(Leiested!$B$60="Egenandel",0,Leiested!G60)+IF(Leiested!$B$64="Egenandel",0,Leiested!G64)</f>
        <v>0</v>
      </c>
      <c r="N58" s="41">
        <f>IF(Leiested!$B$8="Egenandel",0,Leiested!H8)+IF(Leiested!$B$12="Egenandel",0,Leiested!H12)+IF(Leiested!$B$16="Egenandel",0,Leiested!H16)+IF(Leiested!$B$20="Egenandel",0,Leiested!H20)+IF(Leiested!$B$24="Egenandel",0,Leiested!H24)+IF(Leiested!$B$28="Egenandel",0,Leiested!H28)+IF(Leiested!$B$32="Egenandel",0,Leiested!H32)+IF(Leiested!$B$36="Egenandel",0,Leiested!H36)+IF(Leiested!$B$40="Egenandel",0,Leiested!H40)+IF(Leiested!$B$44="Egenandel",0,Leiested!H44)+IF(Leiested!$B$48="Egenandel",0,Leiested!H48)+IF(Leiested!$B$52="Egenandel",0,Leiested!H52)+IF(Leiested!$B$56="Egenandel",0,Leiested!H56)+IF(Leiested!$B$60="Egenandel",0,Leiested!H60)+IF(Leiested!$B$64="Egenandel",0,Leiested!H64)</f>
        <v>0</v>
      </c>
      <c r="O58" s="41">
        <f>IF(Leiested!$B$8="Egenandel",0,Leiested!I8)+IF(Leiested!$B$12="Egenandel",0,Leiested!I12)+IF(Leiested!$B$16="Egenandel",0,Leiested!I16)+IF(Leiested!$B$20="Egenandel",0,Leiested!I20)+IF(Leiested!$B$24="Egenandel",0,Leiested!I24)+IF(Leiested!$B$28="Egenandel",0,Leiested!I28)+IF(Leiested!$B$32="Egenandel",0,Leiested!I32)+IF(Leiested!$B$36="Egenandel",0,Leiested!I36)+IF(Leiested!$B$40="Egenandel",0,Leiested!I40)+IF(Leiested!$B$44="Egenandel",0,Leiested!I44)+IF(Leiested!$B$48="Egenandel",0,Leiested!I48)+IF(Leiested!$B$52="Egenandel",0,Leiested!I52)+IF(Leiested!$B$56="Egenandel",0,Leiested!I56)+IF(Leiested!$B$60="Egenandel",0,Leiested!I60)+IF(Leiested!$B$64="Egenandel",0,Leiested!I64)</f>
        <v>0</v>
      </c>
      <c r="P58" s="41">
        <f>IF(Leiested!$B$8="Egenandel",0,Leiested!J8)+IF(Leiested!$B$12="Egenandel",0,Leiested!J12)+IF(Leiested!$B$16="Egenandel",0,Leiested!J16)+IF(Leiested!$B$20="Egenandel",0,Leiested!J20)+IF(Leiested!$B$24="Egenandel",0,Leiested!J24)+IF(Leiested!$B$28="Egenandel",0,Leiested!J28)+IF(Leiested!$B$32="Egenandel",0,Leiested!J32)+IF(Leiested!$B$36="Egenandel",0,Leiested!J36)+IF(Leiested!$B$40="Egenandel",0,Leiested!J40)+IF(Leiested!$B$44="Egenandel",0,Leiested!J44)+IF(Leiested!$B$48="Egenandel",0,Leiested!J48)+IF(Leiested!$B$52="Egenandel",0,Leiested!J52)+IF(Leiested!$B$56="Egenandel",0,Leiested!J56)+IF(Leiested!$B$60="Egenandel",0,Leiested!J60)+IF(Leiested!$B$64="Egenandel",0,Leiested!J64)</f>
        <v>0</v>
      </c>
      <c r="Q58" s="41">
        <f>IF(Leiested!$B$8="Egenandel",0,Leiested!K8)+IF(Leiested!$B$12="Egenandel",0,Leiested!K12)+IF(Leiested!$B$16="Egenandel",0,Leiested!K16)+IF(Leiested!$B$20="Egenandel",0,Leiested!K20)+IF(Leiested!$B$24="Egenandel",0,Leiested!K24)+IF(Leiested!$B$28="Egenandel",0,Leiested!K28)+IF(Leiested!$B$32="Egenandel",0,Leiested!K32)+IF(Leiested!$B$36="Egenandel",0,Leiested!K36)+IF(Leiested!$B$40="Egenandel",0,Leiested!K40)+IF(Leiested!$B$44="Egenandel",0,Leiested!K44)+IF(Leiested!$B$48="Egenandel",0,Leiested!K48)+IF(Leiested!$B$52="Egenandel",0,Leiested!K52)+IF(Leiested!$B$56="Egenandel",0,Leiested!K56)+IF(Leiested!$B$60="Egenandel",0,Leiested!K60)+IF(Leiested!$B$64="Egenandel",0,Leiested!K64)</f>
        <v>0</v>
      </c>
      <c r="R58" s="41">
        <f>IF(Leiested!$B$8="Egenandel",0,Leiested!L8)+IF(Leiested!$B$12="Egenandel",0,Leiested!L12)+IF(Leiested!$B$16="Egenandel",0,Leiested!L16)+IF(Leiested!$B$20="Egenandel",0,Leiested!L20)+IF(Leiested!$B$24="Egenandel",0,Leiested!L24)+IF(Leiested!$B$28="Egenandel",0,Leiested!L28)+IF(Leiested!$B$32="Egenandel",0,Leiested!L32)+IF(Leiested!$B$36="Egenandel",0,Leiested!L36)+IF(Leiested!$B$40="Egenandel",0,Leiested!L40)+IF(Leiested!$B$44="Egenandel",0,Leiested!L44)+IF(Leiested!$B$48="Egenandel",0,Leiested!L48)+IF(Leiested!$B$52="Egenandel",0,Leiested!L52)+IF(Leiested!$B$56="Egenandel",0,Leiested!L56)+IF(Leiested!$B$60="Egenandel",0,Leiested!L60)+IF(Leiested!$B$64="Egenandel",0,Leiested!L64)</f>
        <v>0</v>
      </c>
      <c r="S58" s="41">
        <f>IF(Leiested!$B$8="Egenandel",0,Leiested!M8)+IF(Leiested!$B$12="Egenandel",0,Leiested!M12)+IF(Leiested!$B$16="Egenandel",0,Leiested!M16)+IF(Leiested!$B$20="Egenandel",0,Leiested!M20)+IF(Leiested!$B$24="Egenandel",0,Leiested!M24)+IF(Leiested!$B$28="Egenandel",0,Leiested!M28)+IF(Leiested!$B$32="Egenandel",0,Leiested!M32)+IF(Leiested!$B$36="Egenandel",0,Leiested!M36)+IF(Leiested!$B$40="Egenandel",0,Leiested!M40)+IF(Leiested!$B$44="Egenandel",0,Leiested!M44)+IF(Leiested!$B$48="Egenandel",0,Leiested!M48)+IF(Leiested!$B$52="Egenandel",0,Leiested!M52)+IF(Leiested!$B$56="Egenandel",0,Leiested!M56)+IF(Leiested!$B$60="Egenandel",0,Leiested!M60)+IF(Leiested!$B$64="Egenandel",0,Leiested!M64)</f>
        <v>0</v>
      </c>
      <c r="T58" s="41">
        <f>IF(Leiested!$B$8="Egenandel",0,Leiested!N8)+IF(Leiested!$B$12="Egenandel",0,Leiested!N12)+IF(Leiested!$B$16="Egenandel",0,Leiested!N16)+IF(Leiested!$B$20="Egenandel",0,Leiested!N20)+IF(Leiested!$B$24="Egenandel",0,Leiested!N24)+IF(Leiested!$B$28="Egenandel",0,Leiested!N28)+IF(Leiested!$B$32="Egenandel",0,Leiested!N32)+IF(Leiested!$B$36="Egenandel",0,Leiested!N36)+IF(Leiested!$B$40="Egenandel",0,Leiested!N40)+IF(Leiested!$B$44="Egenandel",0,Leiested!N44)+IF(Leiested!$B$48="Egenandel",0,Leiested!N48)+IF(Leiested!$B$52="Egenandel",0,Leiested!N52)+IF(Leiested!$B$56="Egenandel",0,Leiested!N56)+IF(Leiested!$B$60="Egenandel",0,Leiested!N60)+IF(Leiested!$B$64="Egenandel",0,Leiested!N64)</f>
        <v>0</v>
      </c>
      <c r="U58" s="41">
        <f>IF(Leiested!$B$8="Egenandel",0,Leiested!O8)+IF(Leiested!$B$12="Egenandel",0,Leiested!O12)+IF(Leiested!$B$16="Egenandel",0,Leiested!O16)+IF(Leiested!$B$20="Egenandel",0,Leiested!O20)+IF(Leiested!$B$24="Egenandel",0,Leiested!O24)+IF(Leiested!$B$28="Egenandel",0,Leiested!O28)+IF(Leiested!$B$32="Egenandel",0,Leiested!O32)+IF(Leiested!$B$36="Egenandel",0,Leiested!O36)+IF(Leiested!$B$40="Egenandel",0,Leiested!O40)+IF(Leiested!$B$44="Egenandel",0,Leiested!O44)+IF(Leiested!$B$48="Egenandel",0,Leiested!O48)+IF(Leiested!$B$52="Egenandel",0,Leiested!O52)+IF(Leiested!$B$56="Egenandel",0,Leiested!O56)+IF(Leiested!$B$60="Egenandel",0,Leiested!O60)+IF(Leiested!$B$64="Egenandel",0,Leiested!O64)</f>
        <v>0</v>
      </c>
      <c r="V58" s="41">
        <f>IF(Leiested!$B$8="Egenandel",0,Leiested!P8)+IF(Leiested!$B$12="Egenandel",0,Leiested!P12)+IF(Leiested!$B$16="Egenandel",0,Leiested!P16)+IF(Leiested!$B$20="Egenandel",0,Leiested!P20)+IF(Leiested!$B$24="Egenandel",0,Leiested!P24)+IF(Leiested!$B$28="Egenandel",0,Leiested!P28)+IF(Leiested!$B$32="Egenandel",0,Leiested!P32)+IF(Leiested!$B$36="Egenandel",0,Leiested!P36)+IF(Leiested!$B$40="Egenandel",0,Leiested!P40)+IF(Leiested!$B$44="Egenandel",0,Leiested!P44)+IF(Leiested!$B$48="Egenandel",0,Leiested!P48)+IF(Leiested!$B$52="Egenandel",0,Leiested!P52)+IF(Leiested!$B$56="Egenandel",0,Leiested!P56)+IF(Leiested!$B$60="Egenandel",0,Leiested!P60)+IF(Leiested!$B$64="Egenandel",0,Leiested!P64)</f>
        <v>0</v>
      </c>
      <c r="W58" s="41">
        <f>IF(Leiested!$B$8="Egenandel",0,Leiested!Q8)+IF(Leiested!$B$12="Egenandel",0,Leiested!Q12)+IF(Leiested!$B$16="Egenandel",0,Leiested!Q16)+IF(Leiested!$B$20="Egenandel",0,Leiested!Q20)+IF(Leiested!$B$24="Egenandel",0,Leiested!Q24)+IF(Leiested!$B$28="Egenandel",0,Leiested!Q28)+IF(Leiested!$B$32="Egenandel",0,Leiested!Q32)+IF(Leiested!$B$36="Egenandel",0,Leiested!Q36)+IF(Leiested!$B$40="Egenandel",0,Leiested!Q40)+IF(Leiested!$B$44="Egenandel",0,Leiested!Q44)+IF(Leiested!$B$48="Egenandel",0,Leiested!Q48)+IF(Leiested!$B$52="Egenandel",0,Leiested!Q52)+IF(Leiested!$B$56="Egenandel",0,Leiested!Q56)+IF(Leiested!$B$60="Egenandel",0,Leiested!Q60)+IF(Leiested!$B$64="Egenandel",0,Leiested!Q64)</f>
        <v>0</v>
      </c>
      <c r="AR58" s="6">
        <f t="shared" si="471"/>
        <v>0</v>
      </c>
      <c r="AS58" s="6">
        <f t="shared" si="472"/>
        <v>0</v>
      </c>
      <c r="AT58" s="6">
        <f t="shared" si="473"/>
        <v>0</v>
      </c>
      <c r="AU58" s="6">
        <f t="shared" si="474"/>
        <v>0</v>
      </c>
      <c r="AV58" s="6">
        <f t="shared" si="475"/>
        <v>0</v>
      </c>
      <c r="AW58" s="6">
        <f t="shared" si="476"/>
        <v>0</v>
      </c>
      <c r="AX58" s="6">
        <f t="shared" si="477"/>
        <v>0</v>
      </c>
      <c r="AY58" s="6">
        <f t="shared" si="478"/>
        <v>0</v>
      </c>
      <c r="AZ58" s="6">
        <f t="shared" si="479"/>
        <v>0</v>
      </c>
      <c r="BA58" s="6">
        <f t="shared" si="480"/>
        <v>0</v>
      </c>
      <c r="BB58" s="6">
        <f t="shared" si="481"/>
        <v>0</v>
      </c>
      <c r="BC58" s="6">
        <f t="shared" si="482"/>
        <v>0</v>
      </c>
      <c r="BD58" s="6">
        <f t="shared" si="483"/>
        <v>0</v>
      </c>
      <c r="BE58" s="72">
        <f t="shared" si="499"/>
        <v>0</v>
      </c>
      <c r="CK58" s="30"/>
      <c r="CX58" s="46" t="str">
        <f t="shared" si="500"/>
        <v>Leiested - eksternt finansiert</v>
      </c>
      <c r="CY58" s="72">
        <f t="shared" si="501"/>
        <v>0</v>
      </c>
      <c r="CZ58" s="72">
        <f t="shared" si="501"/>
        <v>0</v>
      </c>
      <c r="DA58" s="72">
        <f t="shared" si="501"/>
        <v>0</v>
      </c>
      <c r="DB58" s="72">
        <f t="shared" si="501"/>
        <v>0</v>
      </c>
      <c r="DC58" s="72">
        <f t="shared" si="501"/>
        <v>0</v>
      </c>
      <c r="DD58" s="72">
        <f t="shared" si="501"/>
        <v>0</v>
      </c>
      <c r="DE58" s="72">
        <f t="shared" si="501"/>
        <v>0</v>
      </c>
      <c r="DF58" s="72">
        <f t="shared" si="501"/>
        <v>0</v>
      </c>
      <c r="DG58" s="72">
        <f t="shared" si="501"/>
        <v>0</v>
      </c>
      <c r="DH58" s="72">
        <f t="shared" si="501"/>
        <v>0</v>
      </c>
      <c r="DI58" s="72">
        <f t="shared" si="502"/>
        <v>0</v>
      </c>
      <c r="DJ58" s="72">
        <f t="shared" si="502"/>
        <v>0</v>
      </c>
      <c r="DK58" s="72">
        <f t="shared" si="502"/>
        <v>0</v>
      </c>
      <c r="DL58" s="72">
        <f t="shared" si="503"/>
        <v>0</v>
      </c>
      <c r="DO58" s="46" t="str">
        <f t="shared" si="504"/>
        <v>Leiested - eksternt finansiert</v>
      </c>
      <c r="DP58" s="6">
        <f>-(IF(Leiested!$B$8="NFR",Leiested!E8,0)+IF(Leiested!$B$12="NFR",Leiested!E12,0)+IF(Leiested!$B$16="NFR",Leiested!E16,0)+IF(Leiested!$B$20="NFR",Leiested!E20,0)+IF(Leiested!$B$24="NFR",Leiested!E24,0)+IF(Leiested!$B$28="NFR",Leiested!E28,0)+IF(Leiested!$B$32="NFR",Leiested!E32,0)+IF(Leiested!$B$36="NFR",Leiested!E36,0)+IF(Leiested!$B$40="NFR",Leiested!E40,0)+IF(Leiested!$B$44="NFR",Leiested!E44,0)+IF(Leiested!$B$48="NFR",Leiested!E48,0)+IF(Leiested!$B$52="NFR",Leiested!E52,0)+IF(Leiested!$B$56="NFR",Leiested!E56,0)+IF(Leiested!$B$60="NFR",Leiested!E60,0)+IF(Leiested!$B$64="NFR",Leiested!E64,0))</f>
        <v>0</v>
      </c>
      <c r="DQ58" s="6">
        <f>-(IF(Leiested!$B$8="NFR",Leiested!F8,0)+IF(Leiested!$B$12="NFR",Leiested!F12,0)+IF(Leiested!$B$16="NFR",Leiested!F16,0)+IF(Leiested!$B$20="NFR",Leiested!F20,0)+IF(Leiested!$B$24="NFR",Leiested!F24,0)+IF(Leiested!$B$28="NFR",Leiested!F28,0)+IF(Leiested!$B$32="NFR",Leiested!F32,0)+IF(Leiested!$B$36="NFR",Leiested!F36,0)+IF(Leiested!$B$40="NFR",Leiested!F40,0)+IF(Leiested!$B$44="NFR",Leiested!F44,0)+IF(Leiested!$B$48="NFR",Leiested!F48,0)+IF(Leiested!$B$52="NFR",Leiested!F52,0)+IF(Leiested!$B$56="NFR",Leiested!F56,0)+IF(Leiested!$B$60="NFR",Leiested!F60,0)+IF(Leiested!$B$64="NFR",Leiested!F64,0))</f>
        <v>0</v>
      </c>
      <c r="DR58" s="6">
        <f>-(IF(Leiested!$B$8="NFR",Leiested!G8,0)+IF(Leiested!$B$12="NFR",Leiested!G12,0)+IF(Leiested!$B$16="NFR",Leiested!G16,0)+IF(Leiested!$B$20="NFR",Leiested!G20,0)+IF(Leiested!$B$24="NFR",Leiested!G24,0)+IF(Leiested!$B$28="NFR",Leiested!G28,0)+IF(Leiested!$B$32="NFR",Leiested!G32,0)+IF(Leiested!$B$36="NFR",Leiested!G36,0)+IF(Leiested!$B$40="NFR",Leiested!G40,0)+IF(Leiested!$B$44="NFR",Leiested!G44,0)+IF(Leiested!$B$48="NFR",Leiested!G48,0)+IF(Leiested!$B$52="NFR",Leiested!G52,0)+IF(Leiested!$B$56="NFR",Leiested!G56,0)+IF(Leiested!$B$60="NFR",Leiested!G60,0)+IF(Leiested!$B$64="NFR",Leiested!G64,0))</f>
        <v>0</v>
      </c>
      <c r="DS58" s="6">
        <f>-(IF(Leiested!$B$8="NFR",Leiested!H8,0)+IF(Leiested!$B$12="NFR",Leiested!H12,0)+IF(Leiested!$B$16="NFR",Leiested!H16,0)+IF(Leiested!$B$20="NFR",Leiested!H20,0)+IF(Leiested!$B$24="NFR",Leiested!H24,0)+IF(Leiested!$B$28="NFR",Leiested!H28,0)+IF(Leiested!$B$32="NFR",Leiested!H32,0)+IF(Leiested!$B$36="NFR",Leiested!H36,0)+IF(Leiested!$B$40="NFR",Leiested!H40,0)+IF(Leiested!$B$44="NFR",Leiested!H44,0)+IF(Leiested!$B$48="NFR",Leiested!H48,0)+IF(Leiested!$B$52="NFR",Leiested!H52,0)+IF(Leiested!$B$56="NFR",Leiested!H56,0)+IF(Leiested!$B$60="NFR",Leiested!H60,0)+IF(Leiested!$B$64="NFR",Leiested!H64,0))</f>
        <v>0</v>
      </c>
      <c r="DT58" s="6">
        <f>-(IF(Leiested!$B$8="NFR",Leiested!I8,0)+IF(Leiested!$B$12="NFR",Leiested!I12,0)+IF(Leiested!$B$16="NFR",Leiested!I16,0)+IF(Leiested!$B$20="NFR",Leiested!I20,0)+IF(Leiested!$B$24="NFR",Leiested!I24,0)+IF(Leiested!$B$28="NFR",Leiested!I28,0)+IF(Leiested!$B$32="NFR",Leiested!I32,0)+IF(Leiested!$B$36="NFR",Leiested!I36,0)+IF(Leiested!$B$40="NFR",Leiested!I40,0)+IF(Leiested!$B$44="NFR",Leiested!I44,0)+IF(Leiested!$B$48="NFR",Leiested!I48,0)+IF(Leiested!$B$52="NFR",Leiested!I52,0)+IF(Leiested!$B$56="NFR",Leiested!I56,0)+IF(Leiested!$B$60="NFR",Leiested!I60,0)+IF(Leiested!$B$64="NFR",Leiested!I64,0))</f>
        <v>0</v>
      </c>
      <c r="DU58" s="6">
        <f>-(IF(Leiested!$B$8="NFR",Leiested!J8,0)+IF(Leiested!$B$12="NFR",Leiested!J12,0)+IF(Leiested!$B$16="NFR",Leiested!J16,0)+IF(Leiested!$B$20="NFR",Leiested!J20,0)+IF(Leiested!$B$24="NFR",Leiested!J24,0)+IF(Leiested!$B$28="NFR",Leiested!J28,0)+IF(Leiested!$B$32="NFR",Leiested!J32,0)+IF(Leiested!$B$36="NFR",Leiested!J36,0)+IF(Leiested!$B$40="NFR",Leiested!J40,0)+IF(Leiested!$B$44="NFR",Leiested!J44,0)+IF(Leiested!$B$48="NFR",Leiested!J48,0)+IF(Leiested!$B$52="NFR",Leiested!J52,0)+IF(Leiested!$B$56="NFR",Leiested!J56,0)+IF(Leiested!$B$60="NFR",Leiested!J60,0)+IF(Leiested!$B$64="NFR",Leiested!J64,0))</f>
        <v>0</v>
      </c>
      <c r="DV58" s="6">
        <f>-(IF(Leiested!$B$8="NFR",Leiested!K8,0)+IF(Leiested!$B$12="NFR",Leiested!K12,0)+IF(Leiested!$B$16="NFR",Leiested!K16,0)+IF(Leiested!$B$20="NFR",Leiested!K20,0)+IF(Leiested!$B$24="NFR",Leiested!K24,0)+IF(Leiested!$B$28="NFR",Leiested!K28,0)+IF(Leiested!$B$32="NFR",Leiested!K32,0)+IF(Leiested!$B$36="NFR",Leiested!K36,0)+IF(Leiested!$B$40="NFR",Leiested!K40,0)+IF(Leiested!$B$44="NFR",Leiested!K44,0)+IF(Leiested!$B$48="NFR",Leiested!K48,0)+IF(Leiested!$B$52="NFR",Leiested!K52,0)+IF(Leiested!$B$56="NFR",Leiested!K56,0)+IF(Leiested!$B$60="NFR",Leiested!K60,0)+IF(Leiested!$B$64="NFR",Leiested!K64,0))</f>
        <v>0</v>
      </c>
      <c r="DW58" s="6">
        <f>-(IF(Leiested!$B$8="NFR",Leiested!L8,0)+IF(Leiested!$B$12="NFR",Leiested!L12,0)+IF(Leiested!$B$16="NFR",Leiested!L16,0)+IF(Leiested!$B$20="NFR",Leiested!L20,0)+IF(Leiested!$B$24="NFR",Leiested!L24,0)+IF(Leiested!$B$28="NFR",Leiested!L28,0)+IF(Leiested!$B$32="NFR",Leiested!L32,0)+IF(Leiested!$B$36="NFR",Leiested!L36,0)+IF(Leiested!$B$40="NFR",Leiested!L40,0)+IF(Leiested!$B$44="NFR",Leiested!L44,0)+IF(Leiested!$B$48="NFR",Leiested!L48,0)+IF(Leiested!$B$52="NFR",Leiested!L52,0)+IF(Leiested!$B$56="NFR",Leiested!L56,0)+IF(Leiested!$B$60="NFR",Leiested!L60,0)+IF(Leiested!$B$64="NFR",Leiested!L64,0))</f>
        <v>0</v>
      </c>
      <c r="DX58" s="6">
        <f>-(IF(Leiested!$B$8="NFR",Leiested!M8,0)+IF(Leiested!$B$12="NFR",Leiested!M12,0)+IF(Leiested!$B$16="NFR",Leiested!M16,0)+IF(Leiested!$B$20="NFR",Leiested!M20,0)+IF(Leiested!$B$24="NFR",Leiested!M24,0)+IF(Leiested!$B$28="NFR",Leiested!M28,0)+IF(Leiested!$B$32="NFR",Leiested!M32,0)+IF(Leiested!$B$36="NFR",Leiested!M36,0)+IF(Leiested!$B$40="NFR",Leiested!M40,0)+IF(Leiested!$B$44="NFR",Leiested!M44,0)+IF(Leiested!$B$48="NFR",Leiested!M48,0)+IF(Leiested!$B$52="NFR",Leiested!M52,0)+IF(Leiested!$B$56="NFR",Leiested!M56,0)+IF(Leiested!$B$60="NFR",Leiested!M60,0)+IF(Leiested!$B$64="NFR",Leiested!M64,0))</f>
        <v>0</v>
      </c>
      <c r="DY58" s="6">
        <f>-(IF(Leiested!$B$8="NFR",Leiested!N8,0)+IF(Leiested!$B$12="NFR",Leiested!N12,0)+IF(Leiested!$B$16="NFR",Leiested!N16,0)+IF(Leiested!$B$20="NFR",Leiested!N20,0)+IF(Leiested!$B$24="NFR",Leiested!N24,0)+IF(Leiested!$B$28="NFR",Leiested!N28,0)+IF(Leiested!$B$32="NFR",Leiested!N32,0)+IF(Leiested!$B$36="NFR",Leiested!N36,0)+IF(Leiested!$B$40="NFR",Leiested!N40,0)+IF(Leiested!$B$44="NFR",Leiested!N44,0)+IF(Leiested!$B$48="NFR",Leiested!N48,0)+IF(Leiested!$B$52="NFR",Leiested!N52,0)+IF(Leiested!$B$56="NFR",Leiested!N56,0)+IF(Leiested!$B$60="NFR",Leiested!N60,0)+IF(Leiested!$B$64="NFR",Leiested!N64,0))</f>
        <v>0</v>
      </c>
      <c r="DZ58" s="6">
        <f>-(IF(Leiested!$B$8="NFR",Leiested!O8,0)+IF(Leiested!$B$12="NFR",Leiested!O12,0)+IF(Leiested!$B$16="NFR",Leiested!O16,0)+IF(Leiested!$B$20="NFR",Leiested!O20,0)+IF(Leiested!$B$24="NFR",Leiested!O24,0)+IF(Leiested!$B$28="NFR",Leiested!O28,0)+IF(Leiested!$B$32="NFR",Leiested!O32,0)+IF(Leiested!$B$36="NFR",Leiested!O36,0)+IF(Leiested!$B$40="NFR",Leiested!O40,0)+IF(Leiested!$B$44="NFR",Leiested!O44,0)+IF(Leiested!$B$48="NFR",Leiested!O48,0)+IF(Leiested!$B$52="NFR",Leiested!O52,0)+IF(Leiested!$B$56="NFR",Leiested!O56,0)+IF(Leiested!$B$60="NFR",Leiested!O60,0)+IF(Leiested!$B$64="NFR",Leiested!O64,0))</f>
        <v>0</v>
      </c>
      <c r="EA58" s="6">
        <f>-(IF(Leiested!$B$8="NFR",Leiested!P8,0)+IF(Leiested!$B$12="NFR",Leiested!P12,0)+IF(Leiested!$B$16="NFR",Leiested!P16,0)+IF(Leiested!$B$20="NFR",Leiested!P20,0)+IF(Leiested!$B$24="NFR",Leiested!P24,0)+IF(Leiested!$B$28="NFR",Leiested!P28,0)+IF(Leiested!$B$32="NFR",Leiested!P32,0)+IF(Leiested!$B$36="NFR",Leiested!P36,0)+IF(Leiested!$B$40="NFR",Leiested!P40,0)+IF(Leiested!$B$44="NFR",Leiested!P44,0)+IF(Leiested!$B$48="NFR",Leiested!P48,0)+IF(Leiested!$B$52="NFR",Leiested!P52,0)+IF(Leiested!$B$56="NFR",Leiested!P56,0)+IF(Leiested!$B$60="NFR",Leiested!P60,0)+IF(Leiested!$B$64="NFR",Leiested!P64,0))</f>
        <v>0</v>
      </c>
      <c r="EB58" s="6">
        <f>-(IF(Leiested!$B$8="NFR",Leiested!Q8,0)+IF(Leiested!$B$12="NFR",Leiested!Q12,0)+IF(Leiested!$B$16="NFR",Leiested!Q16,0)+IF(Leiested!$B$20="NFR",Leiested!Q20,0)+IF(Leiested!$B$24="NFR",Leiested!Q24,0)+IF(Leiested!$B$28="NFR",Leiested!Q28,0)+IF(Leiested!$B$32="NFR",Leiested!Q32,0)+IF(Leiested!$B$36="NFR",Leiested!Q36,0)+IF(Leiested!$B$40="NFR",Leiested!Q40,0)+IF(Leiested!$B$44="NFR",Leiested!Q44,0)+IF(Leiested!$B$48="NFR",Leiested!Q48,0)+IF(Leiested!$B$52="NFR",Leiested!Q52,0)+IF(Leiested!$B$56="NFR",Leiested!Q56,0)+IF(Leiested!$B$60="NFR",Leiested!Q60,0)+IF(Leiested!$B$64="NFR",Leiested!Q64,0))</f>
        <v>0</v>
      </c>
      <c r="EC58" s="8">
        <f t="shared" si="509"/>
        <v>0</v>
      </c>
      <c r="EE58" s="46" t="str">
        <f t="shared" si="65"/>
        <v>Leiested - eksternt finansiert</v>
      </c>
      <c r="EF58" s="6">
        <f>-(IF(Leiested!$B$8="Private",Leiested!E8,0)+IF(Leiested!$B$12="Private",Leiested!E12,0)+IF(Leiested!$B$16="Private",Leiested!E16,0)+IF(Leiested!$B$20="Private",Leiested!E20,0)+IF(Leiested!$B$24="Private",Leiested!E24,0)+IF(Leiested!$B$28="Private",Leiested!E28,0)+IF(Leiested!$B$32="Private",Leiested!E32,0))</f>
        <v>0</v>
      </c>
      <c r="EG58" s="6">
        <f>-(IF(Leiested!$B$8="Private",Leiested!F8,0)+IF(Leiested!$B$12="Private",Leiested!F12,0)+IF(Leiested!$B$16="Private",Leiested!F16,0)+IF(Leiested!$B$20="Private",Leiested!F20,0)+IF(Leiested!$B$24="Private",Leiested!F24,0)+IF(Leiested!$B$28="Private",Leiested!F28,0)+IF(Leiested!$B$32="Private",Leiested!F32,0))</f>
        <v>0</v>
      </c>
      <c r="EH58" s="6">
        <f>-(IF(Leiested!$B$8="Private",Leiested!G8,0)+IF(Leiested!$B$12="Private",Leiested!G12,0)+IF(Leiested!$B$16="Private",Leiested!G16,0)+IF(Leiested!$B$20="Private",Leiested!G20,0)+IF(Leiested!$B$24="Private",Leiested!G24,0)+IF(Leiested!$B$28="Private",Leiested!G28,0)+IF(Leiested!$B$32="Private",Leiested!G32,0))</f>
        <v>0</v>
      </c>
      <c r="EI58" s="6">
        <f>-(IF(Leiested!$B$8="Private",Leiested!H8,0)+IF(Leiested!$B$12="Private",Leiested!H12,0)+IF(Leiested!$B$16="Private",Leiested!H16,0)+IF(Leiested!$B$20="Private",Leiested!H20,0)+IF(Leiested!$B$24="Private",Leiested!H24,0)+IF(Leiested!$B$28="Private",Leiested!H28,0)+IF(Leiested!$B$32="Private",Leiested!H32,0))</f>
        <v>0</v>
      </c>
      <c r="EJ58" s="6">
        <f>-(IF(Leiested!$B$8="Private",Leiested!I8,0)+IF(Leiested!$B$12="Private",Leiested!I12,0)+IF(Leiested!$B$16="Private",Leiested!I16,0)+IF(Leiested!$B$20="Private",Leiested!I20,0)+IF(Leiested!$B$24="Private",Leiested!I24,0)+IF(Leiested!$B$28="Private",Leiested!I28,0)+IF(Leiested!$B$32="Private",Leiested!I32,0))</f>
        <v>0</v>
      </c>
      <c r="EK58" s="6">
        <f>-(IF(Leiested!$B$8="Private",Leiested!J8,0)+IF(Leiested!$B$12="Private",Leiested!J12,0)+IF(Leiested!$B$16="Private",Leiested!J16,0)+IF(Leiested!$B$20="Private",Leiested!J20,0)+IF(Leiested!$B$24="Private",Leiested!J24,0)+IF(Leiested!$B$28="Private",Leiested!J28,0)+IF(Leiested!$B$32="Private",Leiested!J32,0))</f>
        <v>0</v>
      </c>
      <c r="EL58" s="6">
        <f>-(IF(Leiested!$B$8="Private",Leiested!K8,0)+IF(Leiested!$B$12="Private",Leiested!K12,0)+IF(Leiested!$B$16="Private",Leiested!K16,0)+IF(Leiested!$B$20="Private",Leiested!K20,0)+IF(Leiested!$B$24="Private",Leiested!K24,0)+IF(Leiested!$B$28="Private",Leiested!K28,0)+IF(Leiested!$B$32="Private",Leiested!K32,0))</f>
        <v>0</v>
      </c>
      <c r="EM58" s="6">
        <f>-(IF(Leiested!$B$8="Private",Leiested!L8,0)+IF(Leiested!$B$12="Private",Leiested!L12,0)+IF(Leiested!$B$16="Private",Leiested!L16,0)+IF(Leiested!$B$20="Private",Leiested!L20,0)+IF(Leiested!$B$24="Private",Leiested!L24,0)+IF(Leiested!$B$28="Private",Leiested!L28,0)+IF(Leiested!$B$32="Private",Leiested!L32,0))</f>
        <v>0</v>
      </c>
      <c r="EN58" s="6">
        <f>-(IF(Leiested!$B$8="Private",Leiested!M8,0)+IF(Leiested!$B$12="Private",Leiested!M12,0)+IF(Leiested!$B$16="Private",Leiested!M16,0)+IF(Leiested!$B$20="Private",Leiested!M20,0)+IF(Leiested!$B$24="Private",Leiested!M24,0)+IF(Leiested!$B$28="Private",Leiested!M28,0)+IF(Leiested!$B$32="Private",Leiested!M32,0))</f>
        <v>0</v>
      </c>
      <c r="EO58" s="6">
        <f>-(IF(Leiested!$B$8="Private",Leiested!N8,0)+IF(Leiested!$B$12="Private",Leiested!N12,0)+IF(Leiested!$B$16="Private",Leiested!N16,0)+IF(Leiested!$B$20="Private",Leiested!N20,0)+IF(Leiested!$B$24="Private",Leiested!N24,0)+IF(Leiested!$B$28="Private",Leiested!N28,0)+IF(Leiested!$B$32="Private",Leiested!N32,0))</f>
        <v>0</v>
      </c>
      <c r="EP58" s="6">
        <f>-(IF(Leiested!$B$8="Private",Leiested!O8,0)+IF(Leiested!$B$12="Private",Leiested!O12,0)+IF(Leiested!$B$16="Private",Leiested!O16,0)+IF(Leiested!$B$20="Private",Leiested!O20,0)+IF(Leiested!$B$24="Private",Leiested!O24,0)+IF(Leiested!$B$28="Private",Leiested!O28,0)+IF(Leiested!$B$32="Private",Leiested!O32,0))</f>
        <v>0</v>
      </c>
      <c r="EQ58" s="6">
        <f>-(IF(Leiested!$B$8="Private",Leiested!P8,0)+IF(Leiested!$B$12="Private",Leiested!P12,0)+IF(Leiested!$B$16="Private",Leiested!P16,0)+IF(Leiested!$B$20="Private",Leiested!P20,0)+IF(Leiested!$B$24="Private",Leiested!P24,0)+IF(Leiested!$B$28="Private",Leiested!P28,0)+IF(Leiested!$B$32="Private",Leiested!P32,0))</f>
        <v>0</v>
      </c>
      <c r="ER58" s="6">
        <f>-(IF(Leiested!$B$8="Private",Leiested!Q8,0)+IF(Leiested!$B$12="Private",Leiested!Q12,0)+IF(Leiested!$B$16="Private",Leiested!Q16,0)+IF(Leiested!$B$20="Private",Leiested!Q20,0)+IF(Leiested!$B$24="Private",Leiested!Q24,0)+IF(Leiested!$B$28="Private",Leiested!Q28,0)+IF(Leiested!$B$32="Private",Leiested!Q32,0))</f>
        <v>0</v>
      </c>
      <c r="ES58" s="8">
        <f t="shared" si="511"/>
        <v>0</v>
      </c>
      <c r="EU58" s="46" t="str">
        <f t="shared" si="67"/>
        <v>Leiested - eksternt finansiert</v>
      </c>
      <c r="EV58" s="6">
        <f>-(IF(Leiested!B8="Internasjonale",Leiested!E8,0)+IF(Leiested!$B$12="Internasjonale",Leiested!E12,0)+IF(Leiested!$B$16="Internasjonale",Leiested!E16,0)+IF(Leiested!$B$20="Internasjonale",Leiested!E20,0)+IF(Leiested!$B$24="Internasjonale",Leiested!E24,0)+IF(Leiested!B28="Internasjonale",Leiested!E28,0)+IF(Leiested!$B$32="Internasjonale",Leiested!E32,0))</f>
        <v>0</v>
      </c>
      <c r="EW58" s="6">
        <f>-(IF(Leiested!C8="Internasjonale",Leiested!F8,0)+IF(Leiested!$B$12="Internasjonale",Leiested!F12,0)+IF(Leiested!$B$16="Internasjonale",Leiested!F16,0)+IF(Leiested!$B$20="Internasjonale",Leiested!F20,0)+IF(Leiested!$B$24="Internasjonale",Leiested!F24,0)+IF(Leiested!C28="Internasjonale",Leiested!F28,0)+IF(Leiested!$B$32="Internasjonale",Leiested!F32,0))</f>
        <v>0</v>
      </c>
      <c r="EX58" s="6">
        <f>-(IF(Leiested!D8="Internasjonale",Leiested!G8,0)+IF(Leiested!$B$12="Internasjonale",Leiested!G12,0)+IF(Leiested!$B$16="Internasjonale",Leiested!G16,0)+IF(Leiested!$B$20="Internasjonale",Leiested!G20,0)+IF(Leiested!$B$24="Internasjonale",Leiested!G24,0)+IF(Leiested!D28="Internasjonale",Leiested!G28,0)+IF(Leiested!$B$32="Internasjonale",Leiested!G32,0))</f>
        <v>0</v>
      </c>
      <c r="EY58" s="6">
        <f>-(IF(Leiested!E8="Internasjonale",Leiested!H8,0)+IF(Leiested!$B$12="Internasjonale",Leiested!H12,0)+IF(Leiested!$B$16="Internasjonale",Leiested!H16,0)+IF(Leiested!$B$20="Internasjonale",Leiested!H20,0)+IF(Leiested!$B$24="Internasjonale",Leiested!H24,0)+IF(Leiested!E28="Internasjonale",Leiested!H28,0)+IF(Leiested!$B$32="Internasjonale",Leiested!H32,0))</f>
        <v>0</v>
      </c>
      <c r="EZ58" s="6">
        <f>-(IF(Leiested!F8="Internasjonale",Leiested!I8,0)+IF(Leiested!$B$12="Internasjonale",Leiested!I12,0)+IF(Leiested!$B$16="Internasjonale",Leiested!I16,0)+IF(Leiested!$B$20="Internasjonale",Leiested!I20,0)+IF(Leiested!$B$24="Internasjonale",Leiested!I24,0)+IF(Leiested!F28="Internasjonale",Leiested!I28,0)+IF(Leiested!$B$32="Internasjonale",Leiested!I32,0))</f>
        <v>0</v>
      </c>
      <c r="FA58" s="6">
        <f>-(IF(Leiested!G8="Internasjonale",Leiested!J8,0)+IF(Leiested!$B$12="Internasjonale",Leiested!J12,0)+IF(Leiested!$B$16="Internasjonale",Leiested!J16,0)+IF(Leiested!$B$20="Internasjonale",Leiested!J20,0)+IF(Leiested!$B$24="Internasjonale",Leiested!J24,0)+IF(Leiested!G28="Internasjonale",Leiested!J28,0)+IF(Leiested!$B$32="Internasjonale",Leiested!J32,0))</f>
        <v>0</v>
      </c>
      <c r="FB58" s="6">
        <f>-(IF(Leiested!H8="Internasjonale",Leiested!K8,0)+IF(Leiested!$B$12="Internasjonale",Leiested!K12,0)+IF(Leiested!$B$16="Internasjonale",Leiested!K16,0)+IF(Leiested!$B$20="Internasjonale",Leiested!K20,0)+IF(Leiested!$B$24="Internasjonale",Leiested!K24,0)+IF(Leiested!H28="Internasjonale",Leiested!K28,0)+IF(Leiested!$B$32="Internasjonale",Leiested!K32,0))</f>
        <v>0</v>
      </c>
      <c r="FC58" s="6">
        <f>-(IF(Leiested!I8="Internasjonale",Leiested!L8,0)+IF(Leiested!$B$12="Internasjonale",Leiested!L12,0)+IF(Leiested!$B$16="Internasjonale",Leiested!L16,0)+IF(Leiested!$B$20="Internasjonale",Leiested!L20,0)+IF(Leiested!$B$24="Internasjonale",Leiested!L24,0)+IF(Leiested!I28="Internasjonale",Leiested!L28,0)+IF(Leiested!$B$32="Internasjonale",Leiested!L32,0))</f>
        <v>0</v>
      </c>
      <c r="FD58" s="6">
        <f>-(IF(Leiested!J8="Internasjonale",Leiested!M8,0)+IF(Leiested!$B$12="Internasjonale",Leiested!M12,0)+IF(Leiested!$B$16="Internasjonale",Leiested!M16,0)+IF(Leiested!$B$20="Internasjonale",Leiested!M20,0)+IF(Leiested!$B$24="Internasjonale",Leiested!M24,0)+IF(Leiested!J28="Internasjonale",Leiested!M28,0)+IF(Leiested!$B$32="Internasjonale",Leiested!M32,0))</f>
        <v>0</v>
      </c>
      <c r="FE58" s="6">
        <f>-(IF(Leiested!K8="Internasjonale",Leiested!N8,0)+IF(Leiested!$B$12="Internasjonale",Leiested!N12,0)+IF(Leiested!$B$16="Internasjonale",Leiested!N16,0)+IF(Leiested!$B$20="Internasjonale",Leiested!N20,0)+IF(Leiested!$B$24="Internasjonale",Leiested!N24,0)+IF(Leiested!K28="Internasjonale",Leiested!N28,0)+IF(Leiested!$B$32="Internasjonale",Leiested!N32,0))</f>
        <v>0</v>
      </c>
      <c r="FF58" s="6">
        <f>-(IF(Leiested!L8="Internasjonale",Leiested!O8,0)+IF(Leiested!$B$12="Internasjonale",Leiested!O12,0)+IF(Leiested!$B$16="Internasjonale",Leiested!O16,0)+IF(Leiested!$B$20="Internasjonale",Leiested!O20,0)+IF(Leiested!$B$24="Internasjonale",Leiested!O24,0)+IF(Leiested!L28="Internasjonale",Leiested!O28,0)+IF(Leiested!$B$32="Internasjonale",Leiested!O32,0))</f>
        <v>0</v>
      </c>
      <c r="FG58" s="6">
        <f>-(IF(Leiested!M8="Internasjonale",Leiested!P8,0)+IF(Leiested!$B$12="Internasjonale",Leiested!P12,0)+IF(Leiested!$B$16="Internasjonale",Leiested!P16,0)+IF(Leiested!$B$20="Internasjonale",Leiested!P20,0)+IF(Leiested!$B$24="Internasjonale",Leiested!P24,0)+IF(Leiested!M28="Internasjonale",Leiested!P28,0)+IF(Leiested!$B$32="Internasjonale",Leiested!P32,0))</f>
        <v>0</v>
      </c>
      <c r="FH58" s="6">
        <f>-(IF(Leiested!N8="Internasjonale",Leiested!Q8,0)+IF(Leiested!$B$12="Internasjonale",Leiested!Q12,0)+IF(Leiested!$B$16="Internasjonale",Leiested!Q16,0)+IF(Leiested!$B$20="Internasjonale",Leiested!Q20,0)+IF(Leiested!$B$24="Internasjonale",Leiested!Q24,0)+IF(Leiested!N28="Internasjonale",Leiested!Q28,0)+IF(Leiested!$B$32="Internasjonale",Leiested!Q32,0))</f>
        <v>0</v>
      </c>
      <c r="FI58" s="8">
        <f t="shared" si="513"/>
        <v>0</v>
      </c>
      <c r="FK58" s="46" t="str">
        <f t="shared" si="69"/>
        <v>Leiested - eksternt finansiert</v>
      </c>
      <c r="FL58" s="6">
        <f>-(IF(Leiested!B8="Offentlige",Leiested!E8,0)+IF(Leiested!$B$12="Offentlige",Leiested!E12,0)+IF(Leiested!$B$16="Offentlige",Leiested!E16,0)+IF(Leiested!$B$20="Offentlige",Leiested!E20,0)+IF(Leiested!$B$24="Offentlige",Leiested!E24,0)+IF(Leiested!B28="Offentlige",Leiested!E28,0)+IF(Leiested!$B$32="Offentlige",Leiested!E32,0))</f>
        <v>0</v>
      </c>
      <c r="FM58" s="6">
        <f>-(IF(Leiested!C8="Offentlige",Leiested!F8,0)+IF(Leiested!$B$12="Offentlige",Leiested!F12,0)+IF(Leiested!$B$16="Offentlige",Leiested!F16,0)+IF(Leiested!$B$20="Offentlige",Leiested!F20,0)+IF(Leiested!$B$24="Offentlige",Leiested!F24,0)+IF(Leiested!C28="Offentlige",Leiested!F28,0)+IF(Leiested!$B$32="Offentlige",Leiested!F32,0))</f>
        <v>0</v>
      </c>
      <c r="FN58" s="6">
        <f>-(IF(Leiested!D8="Offentlige",Leiested!G8,0)+IF(Leiested!$B$12="Offentlige",Leiested!G12,0)+IF(Leiested!$B$16="Offentlige",Leiested!G16,0)+IF(Leiested!$B$20="Offentlige",Leiested!G20,0)+IF(Leiested!$B$24="Offentlige",Leiested!G24,0)+IF(Leiested!D28="Offentlige",Leiested!G28,0)+IF(Leiested!$B$32="Offentlige",Leiested!G32,0))</f>
        <v>0</v>
      </c>
      <c r="FO58" s="6">
        <f>-(IF(Leiested!E8="Offentlige",Leiested!H8,0)+IF(Leiested!$B$12="Offentlige",Leiested!H12,0)+IF(Leiested!$B$16="Offentlige",Leiested!H16,0)+IF(Leiested!$B$20="Offentlige",Leiested!H20,0)+IF(Leiested!$B$24="Offentlige",Leiested!H24,0)+IF(Leiested!E28="Offentlige",Leiested!H28,0)+IF(Leiested!$B$32="Offentlige",Leiested!H32,0))</f>
        <v>0</v>
      </c>
      <c r="FP58" s="6">
        <f>-(IF(Leiested!F8="Offentlige",Leiested!I8,0)+IF(Leiested!$B$12="Offentlige",Leiested!I12,0)+IF(Leiested!$B$16="Offentlige",Leiested!I16,0)+IF(Leiested!$B$20="Offentlige",Leiested!I20,0)+IF(Leiested!$B$24="Offentlige",Leiested!I24,0)+IF(Leiested!F28="Offentlige",Leiested!I28,0)+IF(Leiested!$B$32="Offentlige",Leiested!I32,0))</f>
        <v>0</v>
      </c>
      <c r="FQ58" s="6">
        <f>-(IF(Leiested!G8="Offentlige",Leiested!J8,0)+IF(Leiested!$B$12="Offentlige",Leiested!J12,0)+IF(Leiested!$B$16="Offentlige",Leiested!J16,0)+IF(Leiested!$B$20="Offentlige",Leiested!J20,0)+IF(Leiested!$B$24="Offentlige",Leiested!J24,0)+IF(Leiested!G28="Offentlige",Leiested!J28,0)+IF(Leiested!$B$32="Offentlige",Leiested!J32,0))</f>
        <v>0</v>
      </c>
      <c r="FR58" s="6">
        <f>-(IF(Leiested!H8="Offentlige",Leiested!K8,0)+IF(Leiested!$B$12="Offentlige",Leiested!K12,0)+IF(Leiested!$B$16="Offentlige",Leiested!K16,0)+IF(Leiested!$B$20="Offentlige",Leiested!K20,0)+IF(Leiested!$B$24="Offentlige",Leiested!K24,0)+IF(Leiested!H28="Offentlige",Leiested!K28,0)+IF(Leiested!$B$32="Offentlige",Leiested!K32,0))</f>
        <v>0</v>
      </c>
      <c r="FS58" s="6">
        <f>-(IF(Leiested!I8="Offentlige",Leiested!L8,0)+IF(Leiested!$B$12="Offentlige",Leiested!L12,0)+IF(Leiested!$B$16="Offentlige",Leiested!L16,0)+IF(Leiested!$B$20="Offentlige",Leiested!L20,0)+IF(Leiested!$B$24="Offentlige",Leiested!L24,0)+IF(Leiested!I28="Offentlige",Leiested!L28,0)+IF(Leiested!$B$32="Offentlige",Leiested!L32,0))</f>
        <v>0</v>
      </c>
      <c r="FT58" s="6">
        <f>-(IF(Leiested!J8="Offentlige",Leiested!M8,0)+IF(Leiested!$B$12="Offentlige",Leiested!M12,0)+IF(Leiested!$B$16="Offentlige",Leiested!M16,0)+IF(Leiested!$B$20="Offentlige",Leiested!M20,0)+IF(Leiested!$B$24="Offentlige",Leiested!M24,0)+IF(Leiested!J28="Offentlige",Leiested!M28,0)+IF(Leiested!$B$32="Offentlige",Leiested!M32,0))</f>
        <v>0</v>
      </c>
      <c r="FU58" s="6">
        <f>-(IF(Leiested!K8="Offentlige",Leiested!N8,0)+IF(Leiested!$B$12="Offentlige",Leiested!N12,0)+IF(Leiested!$B$16="Offentlige",Leiested!N16,0)+IF(Leiested!$B$20="Offentlige",Leiested!N20,0)+IF(Leiested!$B$24="Offentlige",Leiested!N24,0)+IF(Leiested!K28="Offentlige",Leiested!N28,0)+IF(Leiested!$B$32="Offentlige",Leiested!N32,0))</f>
        <v>0</v>
      </c>
      <c r="FV58" s="6">
        <f>-(IF(Leiested!L8="Offentlige",Leiested!O8,0)+IF(Leiested!$B$12="Offentlige",Leiested!O12,0)+IF(Leiested!$B$16="Offentlige",Leiested!O16,0)+IF(Leiested!$B$20="Offentlige",Leiested!O20,0)+IF(Leiested!$B$24="Offentlige",Leiested!O24,0)+IF(Leiested!L28="Offentlige",Leiested!O28,0)+IF(Leiested!$B$32="Offentlige",Leiested!O32,0))</f>
        <v>0</v>
      </c>
      <c r="FW58" s="6">
        <f>-(IF(Leiested!M8="Offentlige",Leiested!P8,0)+IF(Leiested!$B$12="Offentlige",Leiested!P12,0)+IF(Leiested!$B$16="Offentlige",Leiested!P16,0)+IF(Leiested!$B$20="Offentlige",Leiested!P20,0)+IF(Leiested!$B$24="Offentlige",Leiested!P24,0)+IF(Leiested!M28="Offentlige",Leiested!P28,0)+IF(Leiested!$B$32="Offentlige",Leiested!P32,0))</f>
        <v>0</v>
      </c>
      <c r="FX58" s="6">
        <f>-(IF(Leiested!N8="Offentlige",Leiested!Q8,0)+IF(Leiested!$B$12="Offentlige",Leiested!Q12,0)+IF(Leiested!$B$16="Offentlige",Leiested!Q16,0)+IF(Leiested!$B$20="Offentlige",Leiested!Q20,0)+IF(Leiested!$B$24="Offentlige",Leiested!Q24,0)+IF(Leiested!N28="Offentlige",Leiested!Q28,0)+IF(Leiested!$B$32="Offentlige",Leiested!Q32,0))</f>
        <v>0</v>
      </c>
      <c r="FY58" s="8">
        <f t="shared" si="515"/>
        <v>0</v>
      </c>
      <c r="GB58" s="46" t="str">
        <f t="shared" si="52"/>
        <v>Leiested - eksternt finansiert</v>
      </c>
      <c r="GC58" s="6">
        <f>IF($H58=$GB$1,AR58,0)</f>
        <v>0</v>
      </c>
      <c r="GD58" s="6">
        <f t="shared" ref="GD58:GO58" si="635">IF($H58=$GB$1,-AS58,0)</f>
        <v>0</v>
      </c>
      <c r="GE58" s="6">
        <f t="shared" si="635"/>
        <v>0</v>
      </c>
      <c r="GF58" s="6">
        <f t="shared" si="635"/>
        <v>0</v>
      </c>
      <c r="GG58" s="6">
        <f t="shared" si="635"/>
        <v>0</v>
      </c>
      <c r="GH58" s="6">
        <f t="shared" si="635"/>
        <v>0</v>
      </c>
      <c r="GI58" s="6">
        <f t="shared" si="635"/>
        <v>0</v>
      </c>
      <c r="GJ58" s="6">
        <f t="shared" si="635"/>
        <v>0</v>
      </c>
      <c r="GK58" s="6">
        <f t="shared" si="635"/>
        <v>0</v>
      </c>
      <c r="GL58" s="6">
        <f t="shared" si="635"/>
        <v>0</v>
      </c>
      <c r="GM58" s="6">
        <f t="shared" si="635"/>
        <v>0</v>
      </c>
      <c r="GN58" s="6">
        <f t="shared" si="635"/>
        <v>0</v>
      </c>
      <c r="GO58" s="6">
        <f t="shared" si="635"/>
        <v>0</v>
      </c>
      <c r="GP58" s="8">
        <f t="shared" si="518"/>
        <v>0</v>
      </c>
    </row>
    <row r="59" spans="2:198" ht="16.5" customHeight="1" x14ac:dyDescent="0.25">
      <c r="B59" s="389" t="s">
        <v>129</v>
      </c>
      <c r="C59" s="388"/>
      <c r="D59" s="41"/>
      <c r="E59" s="41"/>
      <c r="F59" s="388">
        <f t="shared" si="498"/>
        <v>0</v>
      </c>
      <c r="G59" s="41"/>
      <c r="H59" s="70" t="s">
        <v>63</v>
      </c>
      <c r="I59" s="10"/>
      <c r="J59" s="594"/>
      <c r="K59" s="592"/>
      <c r="L59" s="592"/>
      <c r="M59" s="592"/>
      <c r="N59" s="592"/>
      <c r="O59" s="592"/>
      <c r="P59" s="592"/>
      <c r="Q59" s="592"/>
      <c r="R59" s="592"/>
      <c r="S59" s="592"/>
      <c r="T59" s="592"/>
      <c r="U59" s="592"/>
      <c r="V59" s="592"/>
      <c r="W59" s="592"/>
      <c r="AR59" s="6">
        <f t="shared" si="471"/>
        <v>0</v>
      </c>
      <c r="AS59" s="6">
        <f t="shared" si="472"/>
        <v>0</v>
      </c>
      <c r="AT59" s="6">
        <f t="shared" si="473"/>
        <v>0</v>
      </c>
      <c r="AU59" s="6">
        <f t="shared" si="474"/>
        <v>0</v>
      </c>
      <c r="AV59" s="6">
        <f t="shared" si="475"/>
        <v>0</v>
      </c>
      <c r="AW59" s="6">
        <f t="shared" si="476"/>
        <v>0</v>
      </c>
      <c r="AX59" s="6">
        <f t="shared" si="477"/>
        <v>0</v>
      </c>
      <c r="AY59" s="6">
        <f t="shared" si="478"/>
        <v>0</v>
      </c>
      <c r="AZ59" s="6">
        <f t="shared" si="479"/>
        <v>0</v>
      </c>
      <c r="BA59" s="6">
        <f t="shared" si="480"/>
        <v>0</v>
      </c>
      <c r="BB59" s="6">
        <f t="shared" si="481"/>
        <v>0</v>
      </c>
      <c r="BC59" s="6">
        <f t="shared" si="482"/>
        <v>0</v>
      </c>
      <c r="BD59" s="6">
        <f t="shared" si="483"/>
        <v>0</v>
      </c>
      <c r="BE59" s="72">
        <f t="shared" si="499"/>
        <v>0</v>
      </c>
      <c r="CK59" s="30"/>
      <c r="CX59" s="46" t="str">
        <f t="shared" si="500"/>
        <v>Sentral egenfinansiering</v>
      </c>
      <c r="CY59" s="72"/>
      <c r="CZ59" s="72"/>
      <c r="DA59" s="72"/>
      <c r="DB59" s="72"/>
      <c r="DC59" s="72"/>
      <c r="DD59" s="72"/>
      <c r="DE59" s="72"/>
      <c r="DF59" s="72"/>
      <c r="DG59" s="72"/>
      <c r="DH59" s="72"/>
      <c r="DI59" s="72"/>
      <c r="DJ59" s="72"/>
      <c r="DK59" s="72"/>
      <c r="DL59" s="72"/>
      <c r="DO59" s="46" t="str">
        <f t="shared" si="504"/>
        <v>Sentral egenfinansiering</v>
      </c>
      <c r="DP59" s="6"/>
      <c r="DQ59" s="6"/>
      <c r="DR59" s="6"/>
      <c r="DS59" s="6"/>
      <c r="DT59" s="6"/>
      <c r="DU59" s="6"/>
      <c r="DV59" s="6"/>
      <c r="DW59" s="6"/>
      <c r="DX59" s="6"/>
      <c r="DY59" s="6"/>
      <c r="DZ59" s="6"/>
      <c r="EA59" s="6"/>
      <c r="EB59" s="6"/>
      <c r="EC59" s="8"/>
      <c r="EE59" s="46" t="str">
        <f t="shared" si="65"/>
        <v>Sentral egenfinansiering</v>
      </c>
      <c r="EF59" s="6"/>
      <c r="EG59" s="6"/>
      <c r="EH59" s="6"/>
      <c r="EI59" s="6"/>
      <c r="EJ59" s="6"/>
      <c r="EK59" s="6"/>
      <c r="EL59" s="6"/>
      <c r="EM59" s="6"/>
      <c r="EN59" s="6"/>
      <c r="EO59" s="6"/>
      <c r="EP59" s="6"/>
      <c r="EQ59" s="6"/>
      <c r="ER59" s="6"/>
      <c r="ES59" s="8"/>
      <c r="EU59" s="46" t="str">
        <f t="shared" si="67"/>
        <v>Sentral egenfinansiering</v>
      </c>
      <c r="EV59" s="6"/>
      <c r="EW59" s="6"/>
      <c r="EX59" s="6"/>
      <c r="EY59" s="6"/>
      <c r="EZ59" s="6"/>
      <c r="FA59" s="6"/>
      <c r="FB59" s="6"/>
      <c r="FC59" s="6"/>
      <c r="FD59" s="6"/>
      <c r="FE59" s="6"/>
      <c r="FF59" s="6"/>
      <c r="FG59" s="6"/>
      <c r="FH59" s="6"/>
      <c r="FI59" s="8"/>
      <c r="FK59" s="46" t="str">
        <f t="shared" si="69"/>
        <v>Sentral egenfinansiering</v>
      </c>
      <c r="FL59" s="6"/>
      <c r="FM59" s="6"/>
      <c r="FN59" s="6"/>
      <c r="FO59" s="6"/>
      <c r="FP59" s="6"/>
      <c r="FQ59" s="6"/>
      <c r="FR59" s="6"/>
      <c r="FS59" s="6"/>
      <c r="FT59" s="6"/>
      <c r="FU59" s="6"/>
      <c r="FV59" s="6"/>
      <c r="FW59" s="6"/>
      <c r="FX59" s="6"/>
      <c r="FY59" s="8"/>
      <c r="GB59" s="46" t="str">
        <f t="shared" si="52"/>
        <v>Sentral egenfinansiering</v>
      </c>
      <c r="GC59" s="6">
        <f>IF($H59=$GB$1,AR59,0)</f>
        <v>0</v>
      </c>
      <c r="GD59" s="6">
        <f t="shared" ref="GD59:GO60" si="636">IF($H59=$GB$1,AS59,0)</f>
        <v>0</v>
      </c>
      <c r="GE59" s="6">
        <f t="shared" si="636"/>
        <v>0</v>
      </c>
      <c r="GF59" s="6">
        <f t="shared" si="636"/>
        <v>0</v>
      </c>
      <c r="GG59" s="6">
        <f t="shared" si="636"/>
        <v>0</v>
      </c>
      <c r="GH59" s="6">
        <f t="shared" si="636"/>
        <v>0</v>
      </c>
      <c r="GI59" s="6">
        <f t="shared" si="636"/>
        <v>0</v>
      </c>
      <c r="GJ59" s="6">
        <f t="shared" si="636"/>
        <v>0</v>
      </c>
      <c r="GK59" s="6">
        <f t="shared" si="636"/>
        <v>0</v>
      </c>
      <c r="GL59" s="6">
        <f t="shared" si="636"/>
        <v>0</v>
      </c>
      <c r="GM59" s="6">
        <f t="shared" si="636"/>
        <v>0</v>
      </c>
      <c r="GN59" s="6">
        <f t="shared" si="636"/>
        <v>0</v>
      </c>
      <c r="GO59" s="6">
        <f t="shared" si="636"/>
        <v>0</v>
      </c>
      <c r="GP59" s="8">
        <f t="shared" si="518"/>
        <v>0</v>
      </c>
    </row>
    <row r="60" spans="2:198" ht="12.95" customHeight="1" x14ac:dyDescent="0.25">
      <c r="B60" s="389" t="s">
        <v>130</v>
      </c>
      <c r="C60" s="388"/>
      <c r="D60" s="18"/>
      <c r="E60" s="18"/>
      <c r="F60" s="388">
        <f t="shared" si="498"/>
        <v>0</v>
      </c>
      <c r="G60" s="18"/>
      <c r="H60" s="70" t="s">
        <v>63</v>
      </c>
      <c r="I60" s="10"/>
      <c r="J60" s="594"/>
      <c r="K60" s="592"/>
      <c r="L60" s="592"/>
      <c r="M60" s="592"/>
      <c r="N60" s="592"/>
      <c r="O60" s="592"/>
      <c r="P60" s="592"/>
      <c r="Q60" s="592"/>
      <c r="R60" s="592"/>
      <c r="S60" s="592"/>
      <c r="T60" s="592"/>
      <c r="U60" s="592"/>
      <c r="V60" s="592"/>
      <c r="W60" s="592"/>
      <c r="AR60" s="6">
        <f t="shared" si="471"/>
        <v>0</v>
      </c>
      <c r="AS60" s="6">
        <f t="shared" si="472"/>
        <v>0</v>
      </c>
      <c r="AT60" s="6">
        <f t="shared" si="473"/>
        <v>0</v>
      </c>
      <c r="AU60" s="6">
        <f t="shared" si="474"/>
        <v>0</v>
      </c>
      <c r="AV60" s="6">
        <f t="shared" si="475"/>
        <v>0</v>
      </c>
      <c r="AW60" s="6">
        <f t="shared" si="476"/>
        <v>0</v>
      </c>
      <c r="AX60" s="6">
        <f t="shared" si="477"/>
        <v>0</v>
      </c>
      <c r="AY60" s="6">
        <f t="shared" si="478"/>
        <v>0</v>
      </c>
      <c r="AZ60" s="6">
        <f t="shared" si="479"/>
        <v>0</v>
      </c>
      <c r="BA60" s="6">
        <f t="shared" si="480"/>
        <v>0</v>
      </c>
      <c r="BB60" s="6">
        <f t="shared" si="481"/>
        <v>0</v>
      </c>
      <c r="BC60" s="6">
        <f t="shared" si="482"/>
        <v>0</v>
      </c>
      <c r="BD60" s="6">
        <f t="shared" si="483"/>
        <v>0</v>
      </c>
      <c r="BE60" s="72">
        <f t="shared" si="499"/>
        <v>0</v>
      </c>
      <c r="CK60" s="30"/>
      <c r="CX60" s="46" t="str">
        <f t="shared" si="500"/>
        <v>Egenfinansiert drift fra instituttet</v>
      </c>
      <c r="CY60" s="72">
        <f t="shared" si="501"/>
        <v>0</v>
      </c>
      <c r="CZ60" s="72">
        <f t="shared" si="501"/>
        <v>0</v>
      </c>
      <c r="DA60" s="72">
        <f t="shared" si="501"/>
        <v>0</v>
      </c>
      <c r="DB60" s="72">
        <f t="shared" si="501"/>
        <v>0</v>
      </c>
      <c r="DC60" s="72">
        <f t="shared" si="501"/>
        <v>0</v>
      </c>
      <c r="DD60" s="72">
        <f t="shared" si="501"/>
        <v>0</v>
      </c>
      <c r="DE60" s="72">
        <f t="shared" si="501"/>
        <v>0</v>
      </c>
      <c r="DF60" s="72">
        <f t="shared" si="501"/>
        <v>0</v>
      </c>
      <c r="DG60" s="72">
        <f t="shared" si="501"/>
        <v>0</v>
      </c>
      <c r="DH60" s="72">
        <f t="shared" si="501"/>
        <v>0</v>
      </c>
      <c r="DI60" s="72">
        <f t="shared" si="502"/>
        <v>0</v>
      </c>
      <c r="DJ60" s="72">
        <f t="shared" si="502"/>
        <v>0</v>
      </c>
      <c r="DK60" s="72">
        <f t="shared" si="502"/>
        <v>0</v>
      </c>
      <c r="DL60" s="72">
        <f t="shared" si="503"/>
        <v>0</v>
      </c>
      <c r="DO60" s="46" t="str">
        <f t="shared" si="504"/>
        <v>Egenfinansiert drift fra instituttet</v>
      </c>
      <c r="DP60" s="6">
        <f t="shared" ref="DP60:DY61" si="637">IF($H60="NFR",CY60,0)</f>
        <v>0</v>
      </c>
      <c r="DQ60" s="6">
        <f t="shared" si="637"/>
        <v>0</v>
      </c>
      <c r="DR60" s="6">
        <f t="shared" si="637"/>
        <v>0</v>
      </c>
      <c r="DS60" s="6">
        <f t="shared" si="637"/>
        <v>0</v>
      </c>
      <c r="DT60" s="6">
        <f t="shared" si="637"/>
        <v>0</v>
      </c>
      <c r="DU60" s="6">
        <f t="shared" si="637"/>
        <v>0</v>
      </c>
      <c r="DV60" s="6">
        <f t="shared" si="637"/>
        <v>0</v>
      </c>
      <c r="DW60" s="6">
        <f t="shared" si="637"/>
        <v>0</v>
      </c>
      <c r="DX60" s="6">
        <f t="shared" si="637"/>
        <v>0</v>
      </c>
      <c r="DY60" s="6">
        <f t="shared" si="637"/>
        <v>0</v>
      </c>
      <c r="DZ60" s="6">
        <f t="shared" ref="DZ60:DZ61" si="638">IF($H60="NFR",DI60,0)</f>
        <v>0</v>
      </c>
      <c r="EA60" s="6">
        <f t="shared" ref="EA60:EA61" si="639">IF($H60="NFR",DJ60,0)</f>
        <v>0</v>
      </c>
      <c r="EB60" s="6">
        <f t="shared" ref="EB60:EB61" si="640">IF($H60="NFR",DK60,0)</f>
        <v>0</v>
      </c>
      <c r="EC60" s="8">
        <f t="shared" si="509"/>
        <v>0</v>
      </c>
      <c r="EE60" s="46" t="str">
        <f t="shared" si="65"/>
        <v>Egenfinansiert drift fra instituttet</v>
      </c>
      <c r="EF60" s="6">
        <f t="shared" ref="EF60:ER61" si="641">IF($H60=$EE$1,CY60,0)</f>
        <v>0</v>
      </c>
      <c r="EG60" s="6">
        <f t="shared" si="641"/>
        <v>0</v>
      </c>
      <c r="EH60" s="6">
        <f t="shared" si="641"/>
        <v>0</v>
      </c>
      <c r="EI60" s="6">
        <f t="shared" si="641"/>
        <v>0</v>
      </c>
      <c r="EJ60" s="6">
        <f t="shared" si="641"/>
        <v>0</v>
      </c>
      <c r="EK60" s="6">
        <f t="shared" si="641"/>
        <v>0</v>
      </c>
      <c r="EL60" s="6">
        <f t="shared" si="641"/>
        <v>0</v>
      </c>
      <c r="EM60" s="6">
        <f t="shared" si="641"/>
        <v>0</v>
      </c>
      <c r="EN60" s="6">
        <f t="shared" si="641"/>
        <v>0</v>
      </c>
      <c r="EO60" s="6">
        <f t="shared" si="641"/>
        <v>0</v>
      </c>
      <c r="EP60" s="6">
        <f t="shared" si="641"/>
        <v>0</v>
      </c>
      <c r="EQ60" s="6">
        <f t="shared" si="641"/>
        <v>0</v>
      </c>
      <c r="ER60" s="6">
        <f t="shared" si="641"/>
        <v>0</v>
      </c>
      <c r="ES60" s="8">
        <f t="shared" si="511"/>
        <v>0</v>
      </c>
      <c r="EU60" s="46" t="str">
        <f t="shared" si="67"/>
        <v>Egenfinansiert drift fra instituttet</v>
      </c>
      <c r="EV60" s="6">
        <f t="shared" ref="EV60:FH61" si="642">IF($H60=$EU$1,CY60,0)</f>
        <v>0</v>
      </c>
      <c r="EW60" s="6">
        <f t="shared" si="642"/>
        <v>0</v>
      </c>
      <c r="EX60" s="6">
        <f t="shared" si="642"/>
        <v>0</v>
      </c>
      <c r="EY60" s="6">
        <f t="shared" si="642"/>
        <v>0</v>
      </c>
      <c r="EZ60" s="6">
        <f t="shared" si="642"/>
        <v>0</v>
      </c>
      <c r="FA60" s="6">
        <f t="shared" si="642"/>
        <v>0</v>
      </c>
      <c r="FB60" s="6">
        <f t="shared" si="642"/>
        <v>0</v>
      </c>
      <c r="FC60" s="6">
        <f t="shared" si="642"/>
        <v>0</v>
      </c>
      <c r="FD60" s="6">
        <f t="shared" si="642"/>
        <v>0</v>
      </c>
      <c r="FE60" s="6">
        <f t="shared" si="642"/>
        <v>0</v>
      </c>
      <c r="FF60" s="6">
        <f t="shared" si="642"/>
        <v>0</v>
      </c>
      <c r="FG60" s="6">
        <f t="shared" si="642"/>
        <v>0</v>
      </c>
      <c r="FH60" s="6">
        <f t="shared" si="642"/>
        <v>0</v>
      </c>
      <c r="FI60" s="8">
        <f t="shared" si="513"/>
        <v>0</v>
      </c>
      <c r="FK60" s="46" t="str">
        <f t="shared" si="69"/>
        <v>Egenfinansiert drift fra instituttet</v>
      </c>
      <c r="FL60" s="6">
        <f t="shared" ref="FL60:FX61" si="643">IF($H60=$FK$1,CY60,0)</f>
        <v>0</v>
      </c>
      <c r="FM60" s="6">
        <f t="shared" si="643"/>
        <v>0</v>
      </c>
      <c r="FN60" s="6">
        <f t="shared" si="643"/>
        <v>0</v>
      </c>
      <c r="FO60" s="6">
        <f t="shared" si="643"/>
        <v>0</v>
      </c>
      <c r="FP60" s="6">
        <f t="shared" si="643"/>
        <v>0</v>
      </c>
      <c r="FQ60" s="6">
        <f t="shared" si="643"/>
        <v>0</v>
      </c>
      <c r="FR60" s="6">
        <f t="shared" si="643"/>
        <v>0</v>
      </c>
      <c r="FS60" s="6">
        <f t="shared" si="643"/>
        <v>0</v>
      </c>
      <c r="FT60" s="6">
        <f t="shared" si="643"/>
        <v>0</v>
      </c>
      <c r="FU60" s="6">
        <f t="shared" si="643"/>
        <v>0</v>
      </c>
      <c r="FV60" s="6">
        <f t="shared" si="643"/>
        <v>0</v>
      </c>
      <c r="FW60" s="6">
        <f t="shared" si="643"/>
        <v>0</v>
      </c>
      <c r="FX60" s="6">
        <f t="shared" si="643"/>
        <v>0</v>
      </c>
      <c r="FY60" s="8">
        <f t="shared" si="515"/>
        <v>0</v>
      </c>
      <c r="GB60" s="46" t="str">
        <f t="shared" si="52"/>
        <v>Egenfinansiert drift fra instituttet</v>
      </c>
      <c r="GC60" s="6">
        <f>IF($H60=$GB$1,AR60,0)</f>
        <v>0</v>
      </c>
      <c r="GD60" s="6">
        <f t="shared" si="636"/>
        <v>0</v>
      </c>
      <c r="GE60" s="6">
        <f t="shared" si="636"/>
        <v>0</v>
      </c>
      <c r="GF60" s="6">
        <f t="shared" si="636"/>
        <v>0</v>
      </c>
      <c r="GG60" s="6">
        <f t="shared" si="636"/>
        <v>0</v>
      </c>
      <c r="GH60" s="6">
        <f t="shared" si="636"/>
        <v>0</v>
      </c>
      <c r="GI60" s="6">
        <f t="shared" si="636"/>
        <v>0</v>
      </c>
      <c r="GJ60" s="6">
        <f t="shared" si="636"/>
        <v>0</v>
      </c>
      <c r="GK60" s="6">
        <f t="shared" si="636"/>
        <v>0</v>
      </c>
      <c r="GL60" s="6">
        <f t="shared" si="636"/>
        <v>0</v>
      </c>
      <c r="GM60" s="6">
        <f t="shared" si="636"/>
        <v>0</v>
      </c>
      <c r="GN60" s="6">
        <f t="shared" si="636"/>
        <v>0</v>
      </c>
      <c r="GO60" s="6">
        <f t="shared" si="636"/>
        <v>0</v>
      </c>
      <c r="GP60" s="8">
        <f t="shared" si="518"/>
        <v>0</v>
      </c>
    </row>
    <row r="61" spans="2:198" ht="15" x14ac:dyDescent="0.25">
      <c r="B61" s="12" t="s">
        <v>131</v>
      </c>
      <c r="C61" s="16">
        <f>SUM(C38:C60)</f>
        <v>-1860277</v>
      </c>
      <c r="D61" s="16"/>
      <c r="E61" s="16"/>
      <c r="F61" s="16">
        <f>SUM(F38:F60)</f>
        <v>1860277</v>
      </c>
      <c r="G61" s="16"/>
      <c r="H61" s="12"/>
      <c r="I61" s="12"/>
      <c r="J61" s="13"/>
      <c r="K61" s="13">
        <f t="shared" ref="K61:T61" si="644">SUM(K38:K60)</f>
        <v>0</v>
      </c>
      <c r="L61" s="13">
        <f t="shared" si="644"/>
        <v>1860277</v>
      </c>
      <c r="M61" s="13">
        <f t="shared" si="644"/>
        <v>0</v>
      </c>
      <c r="N61" s="13">
        <f t="shared" si="644"/>
        <v>0</v>
      </c>
      <c r="O61" s="13">
        <f t="shared" si="644"/>
        <v>0</v>
      </c>
      <c r="P61" s="13">
        <f t="shared" si="644"/>
        <v>0</v>
      </c>
      <c r="Q61" s="13">
        <f t="shared" si="644"/>
        <v>0</v>
      </c>
      <c r="R61" s="13">
        <f t="shared" si="644"/>
        <v>0</v>
      </c>
      <c r="S61" s="13">
        <f t="shared" si="644"/>
        <v>0</v>
      </c>
      <c r="T61" s="13">
        <f t="shared" si="644"/>
        <v>0</v>
      </c>
      <c r="U61" s="13">
        <f t="shared" ref="U61:W61" si="645">SUM(U38:U60)</f>
        <v>0</v>
      </c>
      <c r="V61" s="13">
        <f t="shared" si="645"/>
        <v>0</v>
      </c>
      <c r="W61" s="13">
        <f t="shared" si="645"/>
        <v>0</v>
      </c>
      <c r="AR61" s="8">
        <f t="shared" ref="AR61:BA61" si="646">SUM(AR38:AR60)</f>
        <v>0</v>
      </c>
      <c r="AS61" s="8">
        <f t="shared" si="646"/>
        <v>1860277</v>
      </c>
      <c r="AT61" s="8">
        <f t="shared" si="646"/>
        <v>0</v>
      </c>
      <c r="AU61" s="8">
        <f t="shared" si="646"/>
        <v>0</v>
      </c>
      <c r="AV61" s="8">
        <f t="shared" si="646"/>
        <v>0</v>
      </c>
      <c r="AW61" s="8">
        <f t="shared" si="646"/>
        <v>0</v>
      </c>
      <c r="AX61" s="8">
        <f t="shared" si="646"/>
        <v>0</v>
      </c>
      <c r="AY61" s="8">
        <f t="shared" si="646"/>
        <v>0</v>
      </c>
      <c r="AZ61" s="8">
        <f t="shared" si="646"/>
        <v>0</v>
      </c>
      <c r="BA61" s="8">
        <f t="shared" si="646"/>
        <v>0</v>
      </c>
      <c r="BB61" s="8">
        <f t="shared" ref="BB61:BD61" si="647">SUM(BB38:BB60)</f>
        <v>0</v>
      </c>
      <c r="BC61" s="8">
        <f t="shared" si="647"/>
        <v>0</v>
      </c>
      <c r="BD61" s="8">
        <f t="shared" si="647"/>
        <v>0</v>
      </c>
      <c r="BE61" s="72">
        <f t="shared" ref="BE61" si="648">SUM(AR61:BA61)</f>
        <v>1860277</v>
      </c>
      <c r="CK61" s="30"/>
      <c r="CX61" s="46" t="str">
        <f t="shared" si="500"/>
        <v>Sum drift</v>
      </c>
      <c r="CY61" s="72">
        <f t="shared" ref="CY61:DH61" si="649">SUM(CY39:CY60)</f>
        <v>0</v>
      </c>
      <c r="CZ61" s="72">
        <f t="shared" si="649"/>
        <v>-1860277</v>
      </c>
      <c r="DA61" s="72">
        <f t="shared" si="649"/>
        <v>0</v>
      </c>
      <c r="DB61" s="72">
        <f t="shared" si="649"/>
        <v>0</v>
      </c>
      <c r="DC61" s="72">
        <f t="shared" si="649"/>
        <v>0</v>
      </c>
      <c r="DD61" s="72">
        <f t="shared" si="649"/>
        <v>0</v>
      </c>
      <c r="DE61" s="72">
        <f t="shared" si="649"/>
        <v>0</v>
      </c>
      <c r="DF61" s="72">
        <f t="shared" si="649"/>
        <v>0</v>
      </c>
      <c r="DG61" s="72">
        <f t="shared" si="649"/>
        <v>0</v>
      </c>
      <c r="DH61" s="72">
        <f t="shared" si="649"/>
        <v>0</v>
      </c>
      <c r="DI61" s="72">
        <f t="shared" ref="DI61:DK61" si="650">SUM(DI39:DI60)</f>
        <v>0</v>
      </c>
      <c r="DJ61" s="72">
        <f t="shared" si="650"/>
        <v>0</v>
      </c>
      <c r="DK61" s="72">
        <f t="shared" si="650"/>
        <v>0</v>
      </c>
      <c r="DL61" s="72">
        <f t="shared" si="503"/>
        <v>-1860277</v>
      </c>
      <c r="DO61" s="46" t="str">
        <f t="shared" si="504"/>
        <v>Sum drift</v>
      </c>
      <c r="DP61" s="6">
        <f t="shared" si="637"/>
        <v>0</v>
      </c>
      <c r="DQ61" s="6">
        <f t="shared" si="637"/>
        <v>0</v>
      </c>
      <c r="DR61" s="6">
        <f t="shared" si="637"/>
        <v>0</v>
      </c>
      <c r="DS61" s="6">
        <f t="shared" si="637"/>
        <v>0</v>
      </c>
      <c r="DT61" s="6">
        <f t="shared" si="637"/>
        <v>0</v>
      </c>
      <c r="DU61" s="6">
        <f t="shared" si="637"/>
        <v>0</v>
      </c>
      <c r="DV61" s="6">
        <f t="shared" si="637"/>
        <v>0</v>
      </c>
      <c r="DW61" s="6">
        <f t="shared" si="637"/>
        <v>0</v>
      </c>
      <c r="DX61" s="6">
        <f t="shared" si="637"/>
        <v>0</v>
      </c>
      <c r="DY61" s="6">
        <f t="shared" si="637"/>
        <v>0</v>
      </c>
      <c r="DZ61" s="6">
        <f t="shared" si="638"/>
        <v>0</v>
      </c>
      <c r="EA61" s="6">
        <f t="shared" si="639"/>
        <v>0</v>
      </c>
      <c r="EB61" s="6">
        <f t="shared" si="640"/>
        <v>0</v>
      </c>
      <c r="EC61" s="8">
        <f t="shared" si="509"/>
        <v>0</v>
      </c>
      <c r="EE61" s="46" t="str">
        <f t="shared" si="65"/>
        <v>Sum drift</v>
      </c>
      <c r="EF61" s="6">
        <f t="shared" si="641"/>
        <v>0</v>
      </c>
      <c r="EG61" s="6">
        <f t="shared" si="641"/>
        <v>0</v>
      </c>
      <c r="EH61" s="6">
        <f t="shared" si="641"/>
        <v>0</v>
      </c>
      <c r="EI61" s="6">
        <f t="shared" si="641"/>
        <v>0</v>
      </c>
      <c r="EJ61" s="6">
        <f t="shared" si="641"/>
        <v>0</v>
      </c>
      <c r="EK61" s="6">
        <f t="shared" si="641"/>
        <v>0</v>
      </c>
      <c r="EL61" s="6">
        <f t="shared" si="641"/>
        <v>0</v>
      </c>
      <c r="EM61" s="6">
        <f t="shared" si="641"/>
        <v>0</v>
      </c>
      <c r="EN61" s="6">
        <f t="shared" si="641"/>
        <v>0</v>
      </c>
      <c r="EO61" s="6">
        <f t="shared" si="641"/>
        <v>0</v>
      </c>
      <c r="EP61" s="6">
        <f t="shared" si="641"/>
        <v>0</v>
      </c>
      <c r="EQ61" s="6">
        <f t="shared" si="641"/>
        <v>0</v>
      </c>
      <c r="ER61" s="6">
        <f t="shared" si="641"/>
        <v>0</v>
      </c>
      <c r="ES61" s="8">
        <f t="shared" si="511"/>
        <v>0</v>
      </c>
      <c r="EU61" s="46" t="str">
        <f t="shared" si="67"/>
        <v>Sum drift</v>
      </c>
      <c r="EV61" s="6">
        <f t="shared" si="642"/>
        <v>0</v>
      </c>
      <c r="EW61" s="6">
        <f t="shared" si="642"/>
        <v>0</v>
      </c>
      <c r="EX61" s="6">
        <f t="shared" si="642"/>
        <v>0</v>
      </c>
      <c r="EY61" s="6">
        <f t="shared" si="642"/>
        <v>0</v>
      </c>
      <c r="EZ61" s="6">
        <f t="shared" si="642"/>
        <v>0</v>
      </c>
      <c r="FA61" s="6">
        <f t="shared" si="642"/>
        <v>0</v>
      </c>
      <c r="FB61" s="6">
        <f t="shared" si="642"/>
        <v>0</v>
      </c>
      <c r="FC61" s="6">
        <f t="shared" si="642"/>
        <v>0</v>
      </c>
      <c r="FD61" s="6">
        <f t="shared" si="642"/>
        <v>0</v>
      </c>
      <c r="FE61" s="6">
        <f t="shared" si="642"/>
        <v>0</v>
      </c>
      <c r="FF61" s="6">
        <f t="shared" si="642"/>
        <v>0</v>
      </c>
      <c r="FG61" s="6">
        <f t="shared" si="642"/>
        <v>0</v>
      </c>
      <c r="FH61" s="6">
        <f t="shared" si="642"/>
        <v>0</v>
      </c>
      <c r="FI61" s="8">
        <f t="shared" si="513"/>
        <v>0</v>
      </c>
      <c r="FK61" s="46" t="str">
        <f t="shared" si="69"/>
        <v>Sum drift</v>
      </c>
      <c r="FL61" s="6">
        <f t="shared" si="643"/>
        <v>0</v>
      </c>
      <c r="FM61" s="6">
        <f t="shared" si="643"/>
        <v>0</v>
      </c>
      <c r="FN61" s="6">
        <f t="shared" si="643"/>
        <v>0</v>
      </c>
      <c r="FO61" s="6">
        <f t="shared" si="643"/>
        <v>0</v>
      </c>
      <c r="FP61" s="6">
        <f t="shared" si="643"/>
        <v>0</v>
      </c>
      <c r="FQ61" s="6">
        <f t="shared" si="643"/>
        <v>0</v>
      </c>
      <c r="FR61" s="6">
        <f t="shared" si="643"/>
        <v>0</v>
      </c>
      <c r="FS61" s="6">
        <f t="shared" si="643"/>
        <v>0</v>
      </c>
      <c r="FT61" s="6">
        <f t="shared" si="643"/>
        <v>0</v>
      </c>
      <c r="FU61" s="6">
        <f t="shared" si="643"/>
        <v>0</v>
      </c>
      <c r="FV61" s="6">
        <f t="shared" si="643"/>
        <v>0</v>
      </c>
      <c r="FW61" s="6">
        <f t="shared" si="643"/>
        <v>0</v>
      </c>
      <c r="FX61" s="6">
        <f t="shared" si="643"/>
        <v>0</v>
      </c>
      <c r="FY61" s="8">
        <f t="shared" si="515"/>
        <v>0</v>
      </c>
      <c r="GB61" s="46" t="str">
        <f t="shared" si="52"/>
        <v>Sum drift</v>
      </c>
      <c r="GC61" s="8">
        <f t="shared" ref="GC61:GL61" si="651">SUM(GC39:GC60)</f>
        <v>0</v>
      </c>
      <c r="GD61" s="8">
        <f t="shared" si="651"/>
        <v>0</v>
      </c>
      <c r="GE61" s="8">
        <f t="shared" si="651"/>
        <v>0</v>
      </c>
      <c r="GF61" s="8">
        <f t="shared" si="651"/>
        <v>0</v>
      </c>
      <c r="GG61" s="8">
        <f t="shared" si="651"/>
        <v>0</v>
      </c>
      <c r="GH61" s="8">
        <f t="shared" si="651"/>
        <v>0</v>
      </c>
      <c r="GI61" s="8">
        <f t="shared" si="651"/>
        <v>0</v>
      </c>
      <c r="GJ61" s="8">
        <f t="shared" si="651"/>
        <v>0</v>
      </c>
      <c r="GK61" s="8">
        <f t="shared" si="651"/>
        <v>0</v>
      </c>
      <c r="GL61" s="8">
        <f t="shared" si="651"/>
        <v>0</v>
      </c>
      <c r="GM61" s="8">
        <f t="shared" ref="GM61:GO61" si="652">SUM(GM39:GM60)</f>
        <v>0</v>
      </c>
      <c r="GN61" s="8">
        <f t="shared" si="652"/>
        <v>0</v>
      </c>
      <c r="GO61" s="8">
        <f t="shared" si="652"/>
        <v>0</v>
      </c>
      <c r="GP61" s="8">
        <f t="shared" si="518"/>
        <v>0</v>
      </c>
    </row>
    <row r="62" spans="2:198" ht="21" x14ac:dyDescent="0.35">
      <c r="B62" s="24"/>
      <c r="H62" s="24"/>
      <c r="I62" s="24"/>
      <c r="J62" s="24"/>
      <c r="K62" s="29" t="s">
        <v>132</v>
      </c>
      <c r="CK62" s="30"/>
      <c r="DO62" s="46"/>
      <c r="EE62" s="46">
        <f t="shared" si="65"/>
        <v>0</v>
      </c>
      <c r="EU62" s="46">
        <f t="shared" si="67"/>
        <v>0</v>
      </c>
      <c r="FK62" s="46">
        <f t="shared" si="69"/>
        <v>0</v>
      </c>
      <c r="GB62" s="46">
        <f t="shared" si="52"/>
        <v>0</v>
      </c>
    </row>
    <row r="63" spans="2:198" ht="15" x14ac:dyDescent="0.25">
      <c r="B63" s="242" t="s">
        <v>133</v>
      </c>
      <c r="C63" s="244" t="s">
        <v>67</v>
      </c>
      <c r="D63" s="244"/>
      <c r="E63" s="244"/>
      <c r="F63" s="244" t="s">
        <v>70</v>
      </c>
      <c r="G63" s="244"/>
      <c r="H63" s="242"/>
      <c r="I63" s="242"/>
      <c r="J63" s="242" t="s">
        <v>104</v>
      </c>
      <c r="K63" s="243">
        <f t="shared" ref="K63:T63" si="653">K37</f>
        <v>1</v>
      </c>
      <c r="L63" s="243">
        <f t="shared" si="653"/>
        <v>2</v>
      </c>
      <c r="M63" s="243">
        <f t="shared" si="653"/>
        <v>3</v>
      </c>
      <c r="N63" s="243">
        <f t="shared" si="653"/>
        <v>4</v>
      </c>
      <c r="O63" s="243">
        <f t="shared" si="653"/>
        <v>5</v>
      </c>
      <c r="P63" s="243">
        <f t="shared" si="653"/>
        <v>6</v>
      </c>
      <c r="Q63" s="243">
        <f t="shared" si="653"/>
        <v>7</v>
      </c>
      <c r="R63" s="243">
        <f t="shared" si="653"/>
        <v>8</v>
      </c>
      <c r="S63" s="243">
        <f t="shared" si="653"/>
        <v>9</v>
      </c>
      <c r="T63" s="243">
        <f t="shared" si="653"/>
        <v>10</v>
      </c>
      <c r="U63" s="243">
        <f t="shared" ref="U63:W63" si="654">U37</f>
        <v>11</v>
      </c>
      <c r="V63" s="243">
        <f t="shared" si="654"/>
        <v>12</v>
      </c>
      <c r="W63" s="243">
        <f t="shared" si="654"/>
        <v>13</v>
      </c>
      <c r="AR63" s="8">
        <f t="shared" ref="AR63:BD68" si="655">K63</f>
        <v>1</v>
      </c>
      <c r="AS63" s="8">
        <f t="shared" si="655"/>
        <v>2</v>
      </c>
      <c r="AT63" s="8">
        <f t="shared" si="655"/>
        <v>3</v>
      </c>
      <c r="AU63" s="8">
        <f t="shared" si="655"/>
        <v>4</v>
      </c>
      <c r="AV63" s="8">
        <f t="shared" si="655"/>
        <v>5</v>
      </c>
      <c r="AW63" s="8">
        <f t="shared" si="655"/>
        <v>6</v>
      </c>
      <c r="AX63" s="8">
        <f t="shared" si="655"/>
        <v>7</v>
      </c>
      <c r="AY63" s="8">
        <f t="shared" si="655"/>
        <v>8</v>
      </c>
      <c r="AZ63" s="8">
        <f t="shared" si="655"/>
        <v>9</v>
      </c>
      <c r="BA63" s="8">
        <f t="shared" si="655"/>
        <v>10</v>
      </c>
      <c r="BB63" s="8">
        <f t="shared" si="655"/>
        <v>11</v>
      </c>
      <c r="BC63" s="8">
        <f t="shared" si="655"/>
        <v>12</v>
      </c>
      <c r="BD63" s="8">
        <f t="shared" si="655"/>
        <v>13</v>
      </c>
      <c r="CK63" s="30"/>
      <c r="CY63" s="30">
        <f t="shared" ref="CY63:DH63" si="656">AR63</f>
        <v>1</v>
      </c>
      <c r="CZ63" s="30">
        <f t="shared" si="656"/>
        <v>2</v>
      </c>
      <c r="DA63" s="30">
        <f t="shared" si="656"/>
        <v>3</v>
      </c>
      <c r="DB63" s="30">
        <f t="shared" si="656"/>
        <v>4</v>
      </c>
      <c r="DC63" s="30">
        <f t="shared" si="656"/>
        <v>5</v>
      </c>
      <c r="DD63" s="30">
        <f t="shared" si="656"/>
        <v>6</v>
      </c>
      <c r="DE63" s="30">
        <f t="shared" si="656"/>
        <v>7</v>
      </c>
      <c r="DF63" s="30">
        <f t="shared" si="656"/>
        <v>8</v>
      </c>
      <c r="DG63" s="30">
        <f t="shared" si="656"/>
        <v>9</v>
      </c>
      <c r="DH63" s="30">
        <f t="shared" si="656"/>
        <v>10</v>
      </c>
      <c r="DI63" s="30">
        <f t="shared" ref="DI63:DK63" si="657">BB63</f>
        <v>11</v>
      </c>
      <c r="DJ63" s="30">
        <f t="shared" si="657"/>
        <v>12</v>
      </c>
      <c r="DK63" s="30">
        <f t="shared" si="657"/>
        <v>13</v>
      </c>
      <c r="DL63" s="202" t="s">
        <v>70</v>
      </c>
      <c r="DO63" s="46"/>
      <c r="DP63" s="8">
        <f t="shared" ref="DP63:DY63" si="658">AR63</f>
        <v>1</v>
      </c>
      <c r="DQ63" s="8">
        <f t="shared" si="658"/>
        <v>2</v>
      </c>
      <c r="DR63" s="8">
        <f t="shared" si="658"/>
        <v>3</v>
      </c>
      <c r="DS63" s="8">
        <f t="shared" si="658"/>
        <v>4</v>
      </c>
      <c r="DT63" s="8">
        <f t="shared" si="658"/>
        <v>5</v>
      </c>
      <c r="DU63" s="8">
        <f t="shared" si="658"/>
        <v>6</v>
      </c>
      <c r="DV63" s="8">
        <f t="shared" si="658"/>
        <v>7</v>
      </c>
      <c r="DW63" s="8">
        <f t="shared" si="658"/>
        <v>8</v>
      </c>
      <c r="DX63" s="8">
        <f t="shared" si="658"/>
        <v>9</v>
      </c>
      <c r="DY63" s="8">
        <f t="shared" si="658"/>
        <v>10</v>
      </c>
      <c r="DZ63" s="8">
        <f t="shared" ref="DZ63" si="659">BB63</f>
        <v>11</v>
      </c>
      <c r="EA63" s="8">
        <f t="shared" ref="EA63" si="660">BC63</f>
        <v>12</v>
      </c>
      <c r="EB63" s="8">
        <f t="shared" ref="EB63" si="661">BD63</f>
        <v>13</v>
      </c>
      <c r="EC63" s="8" t="str">
        <f>EC3</f>
        <v>Totalt</v>
      </c>
      <c r="EE63" s="46">
        <f t="shared" si="65"/>
        <v>0</v>
      </c>
      <c r="EF63" s="8">
        <f t="shared" ref="EF63:ES63" si="662">EF58</f>
        <v>0</v>
      </c>
      <c r="EG63" s="8">
        <f t="shared" si="662"/>
        <v>0</v>
      </c>
      <c r="EH63" s="8">
        <f t="shared" si="662"/>
        <v>0</v>
      </c>
      <c r="EI63" s="8">
        <f t="shared" si="662"/>
        <v>0</v>
      </c>
      <c r="EJ63" s="8">
        <f t="shared" si="662"/>
        <v>0</v>
      </c>
      <c r="EK63" s="8">
        <f t="shared" si="662"/>
        <v>0</v>
      </c>
      <c r="EL63" s="8">
        <f t="shared" si="662"/>
        <v>0</v>
      </c>
      <c r="EM63" s="8">
        <f t="shared" si="662"/>
        <v>0</v>
      </c>
      <c r="EN63" s="8">
        <f t="shared" si="662"/>
        <v>0</v>
      </c>
      <c r="EO63" s="8">
        <f t="shared" si="662"/>
        <v>0</v>
      </c>
      <c r="EP63" s="8">
        <f t="shared" ref="EP63:ER63" si="663">EP58</f>
        <v>0</v>
      </c>
      <c r="EQ63" s="8">
        <f t="shared" si="663"/>
        <v>0</v>
      </c>
      <c r="ER63" s="8">
        <f t="shared" si="663"/>
        <v>0</v>
      </c>
      <c r="ES63" s="8">
        <f t="shared" si="662"/>
        <v>0</v>
      </c>
      <c r="EU63" s="46">
        <f t="shared" si="67"/>
        <v>0</v>
      </c>
      <c r="EV63" s="8">
        <f t="shared" ref="EV63:FI63" si="664">EV58</f>
        <v>0</v>
      </c>
      <c r="EW63" s="8">
        <f t="shared" si="664"/>
        <v>0</v>
      </c>
      <c r="EX63" s="8">
        <f t="shared" si="664"/>
        <v>0</v>
      </c>
      <c r="EY63" s="8">
        <f t="shared" si="664"/>
        <v>0</v>
      </c>
      <c r="EZ63" s="8">
        <f t="shared" si="664"/>
        <v>0</v>
      </c>
      <c r="FA63" s="8">
        <f t="shared" si="664"/>
        <v>0</v>
      </c>
      <c r="FB63" s="8">
        <f t="shared" si="664"/>
        <v>0</v>
      </c>
      <c r="FC63" s="8">
        <f t="shared" si="664"/>
        <v>0</v>
      </c>
      <c r="FD63" s="8">
        <f t="shared" si="664"/>
        <v>0</v>
      </c>
      <c r="FE63" s="8">
        <f t="shared" si="664"/>
        <v>0</v>
      </c>
      <c r="FF63" s="8">
        <f t="shared" ref="FF63:FH63" si="665">FF58</f>
        <v>0</v>
      </c>
      <c r="FG63" s="8">
        <f t="shared" si="665"/>
        <v>0</v>
      </c>
      <c r="FH63" s="8">
        <f t="shared" si="665"/>
        <v>0</v>
      </c>
      <c r="FI63" s="8">
        <f t="shared" si="664"/>
        <v>0</v>
      </c>
      <c r="FK63" s="46">
        <f t="shared" si="69"/>
        <v>0</v>
      </c>
      <c r="FL63" s="8">
        <f t="shared" ref="FL63:FY63" si="666">FL58</f>
        <v>0</v>
      </c>
      <c r="FM63" s="8">
        <f t="shared" si="666"/>
        <v>0</v>
      </c>
      <c r="FN63" s="8">
        <f t="shared" si="666"/>
        <v>0</v>
      </c>
      <c r="FO63" s="8">
        <f t="shared" si="666"/>
        <v>0</v>
      </c>
      <c r="FP63" s="8">
        <f t="shared" si="666"/>
        <v>0</v>
      </c>
      <c r="FQ63" s="8">
        <f t="shared" si="666"/>
        <v>0</v>
      </c>
      <c r="FR63" s="8">
        <f t="shared" si="666"/>
        <v>0</v>
      </c>
      <c r="FS63" s="8">
        <f t="shared" si="666"/>
        <v>0</v>
      </c>
      <c r="FT63" s="8">
        <f t="shared" si="666"/>
        <v>0</v>
      </c>
      <c r="FU63" s="8">
        <f t="shared" si="666"/>
        <v>0</v>
      </c>
      <c r="FV63" s="8">
        <f t="shared" ref="FV63:FX63" si="667">FV58</f>
        <v>0</v>
      </c>
      <c r="FW63" s="8">
        <f t="shared" si="667"/>
        <v>0</v>
      </c>
      <c r="FX63" s="8">
        <f t="shared" si="667"/>
        <v>0</v>
      </c>
      <c r="FY63" s="8">
        <f t="shared" si="666"/>
        <v>0</v>
      </c>
      <c r="GB63" s="46">
        <f t="shared" si="52"/>
        <v>0</v>
      </c>
      <c r="GC63" s="8">
        <f t="shared" ref="GC63:GP63" si="668">GC58</f>
        <v>0</v>
      </c>
      <c r="GD63" s="8">
        <f t="shared" si="668"/>
        <v>0</v>
      </c>
      <c r="GE63" s="8">
        <f t="shared" si="668"/>
        <v>0</v>
      </c>
      <c r="GF63" s="8">
        <f t="shared" si="668"/>
        <v>0</v>
      </c>
      <c r="GG63" s="8">
        <f t="shared" si="668"/>
        <v>0</v>
      </c>
      <c r="GH63" s="8">
        <f t="shared" si="668"/>
        <v>0</v>
      </c>
      <c r="GI63" s="8">
        <f t="shared" si="668"/>
        <v>0</v>
      </c>
      <c r="GJ63" s="8">
        <f t="shared" si="668"/>
        <v>0</v>
      </c>
      <c r="GK63" s="8">
        <f t="shared" si="668"/>
        <v>0</v>
      </c>
      <c r="GL63" s="8">
        <f t="shared" si="668"/>
        <v>0</v>
      </c>
      <c r="GM63" s="8">
        <f t="shared" ref="GM63:GO63" si="669">GM58</f>
        <v>0</v>
      </c>
      <c r="GN63" s="8">
        <f t="shared" si="669"/>
        <v>0</v>
      </c>
      <c r="GO63" s="8">
        <f t="shared" si="669"/>
        <v>0</v>
      </c>
      <c r="GP63" s="8">
        <f t="shared" si="668"/>
        <v>0</v>
      </c>
    </row>
    <row r="64" spans="2:198" ht="45" x14ac:dyDescent="0.25">
      <c r="B64" s="389" t="s">
        <v>134</v>
      </c>
      <c r="C64" s="388"/>
      <c r="D64" s="17"/>
      <c r="E64" s="17"/>
      <c r="F64" s="388">
        <f>SUM(K64:W64)</f>
        <v>-1432800</v>
      </c>
      <c r="G64" s="17"/>
      <c r="H64" s="585" t="s">
        <v>60</v>
      </c>
      <c r="I64" s="9"/>
      <c r="J64" s="594" t="s">
        <v>135</v>
      </c>
      <c r="K64" s="592"/>
      <c r="L64" s="592">
        <f>-3184*75%*600</f>
        <v>-1432800</v>
      </c>
      <c r="M64" s="592"/>
      <c r="N64" s="592"/>
      <c r="O64" s="592"/>
      <c r="P64" s="592"/>
      <c r="Q64" s="592"/>
      <c r="R64" s="592"/>
      <c r="S64" s="592"/>
      <c r="T64" s="592"/>
      <c r="U64" s="592"/>
      <c r="V64" s="592"/>
      <c r="W64" s="592"/>
      <c r="AR64" s="6">
        <f t="shared" si="655"/>
        <v>0</v>
      </c>
      <c r="AS64" s="6">
        <f t="shared" si="655"/>
        <v>-1432800</v>
      </c>
      <c r="AT64" s="6">
        <f t="shared" si="655"/>
        <v>0</v>
      </c>
      <c r="AU64" s="6">
        <f t="shared" si="655"/>
        <v>0</v>
      </c>
      <c r="AV64" s="6">
        <f t="shared" si="655"/>
        <v>0</v>
      </c>
      <c r="AW64" s="6">
        <f t="shared" si="655"/>
        <v>0</v>
      </c>
      <c r="AX64" s="6">
        <f t="shared" si="655"/>
        <v>0</v>
      </c>
      <c r="AY64" s="6">
        <f t="shared" si="655"/>
        <v>0</v>
      </c>
      <c r="AZ64" s="6">
        <f t="shared" si="655"/>
        <v>0</v>
      </c>
      <c r="BA64" s="6">
        <f t="shared" si="655"/>
        <v>0</v>
      </c>
      <c r="BB64" s="6">
        <f t="shared" si="655"/>
        <v>0</v>
      </c>
      <c r="BC64" s="6">
        <f t="shared" si="655"/>
        <v>0</v>
      </c>
      <c r="BD64" s="6">
        <f t="shared" si="655"/>
        <v>0</v>
      </c>
      <c r="BE64" s="72">
        <f t="shared" ref="BE64:BE68" si="670">SUM(AR64:BD64)</f>
        <v>-1432800</v>
      </c>
      <c r="CK64" s="30"/>
      <c r="CX64" s="46" t="str">
        <f t="shared" ref="CX64:CX69" si="671">B64</f>
        <v>Internasjonal finansiering</v>
      </c>
      <c r="CY64" s="72">
        <f t="shared" ref="CY64:DH68" si="672">IF($H64="Egenandel",0,-AR64)</f>
        <v>0</v>
      </c>
      <c r="CZ64" s="72">
        <f t="shared" si="672"/>
        <v>1432800</v>
      </c>
      <c r="DA64" s="72">
        <f t="shared" si="672"/>
        <v>0</v>
      </c>
      <c r="DB64" s="72">
        <f t="shared" si="672"/>
        <v>0</v>
      </c>
      <c r="DC64" s="72">
        <f t="shared" si="672"/>
        <v>0</v>
      </c>
      <c r="DD64" s="72">
        <f t="shared" si="672"/>
        <v>0</v>
      </c>
      <c r="DE64" s="72">
        <f t="shared" si="672"/>
        <v>0</v>
      </c>
      <c r="DF64" s="72">
        <f t="shared" si="672"/>
        <v>0</v>
      </c>
      <c r="DG64" s="72">
        <f t="shared" si="672"/>
        <v>0</v>
      </c>
      <c r="DH64" s="72">
        <f t="shared" si="672"/>
        <v>0</v>
      </c>
      <c r="DI64" s="72">
        <f t="shared" ref="DI64:DK68" si="673">IF($H64="Egenandel",0,-BB64)</f>
        <v>0</v>
      </c>
      <c r="DJ64" s="72">
        <f t="shared" si="673"/>
        <v>0</v>
      </c>
      <c r="DK64" s="72">
        <f t="shared" si="673"/>
        <v>0</v>
      </c>
      <c r="DL64" s="72">
        <f t="shared" ref="DL64:DL68" si="674">SUM(CY64:DK64)</f>
        <v>1432800</v>
      </c>
      <c r="DO64" s="46"/>
      <c r="DP64" s="40"/>
      <c r="DQ64" s="40"/>
      <c r="DR64" s="40"/>
      <c r="DS64" s="40"/>
      <c r="DT64" s="40"/>
      <c r="DU64" s="40"/>
      <c r="DV64" s="40"/>
      <c r="DW64" s="40"/>
      <c r="DX64" s="40"/>
      <c r="DY64" s="40"/>
      <c r="DZ64" s="40"/>
      <c r="EA64" s="40"/>
      <c r="EB64" s="40"/>
      <c r="EC64" s="40"/>
      <c r="EE64" s="46">
        <f t="shared" si="65"/>
        <v>0</v>
      </c>
      <c r="EF64" s="40"/>
      <c r="EG64" s="40"/>
      <c r="EH64" s="40"/>
      <c r="EI64" s="40"/>
      <c r="EJ64" s="40"/>
      <c r="EK64" s="40"/>
      <c r="EL64" s="40"/>
      <c r="EM64" s="40"/>
      <c r="EN64" s="40"/>
      <c r="EO64" s="40"/>
      <c r="EP64" s="40"/>
      <c r="EQ64" s="40"/>
      <c r="ER64" s="40"/>
      <c r="ES64" s="40"/>
      <c r="EU64" s="46">
        <f t="shared" si="67"/>
        <v>0</v>
      </c>
      <c r="EV64" s="40"/>
      <c r="EW64" s="40"/>
      <c r="EX64" s="40"/>
      <c r="EY64" s="40"/>
      <c r="EZ64" s="40"/>
      <c r="FA64" s="40"/>
      <c r="FB64" s="40"/>
      <c r="FC64" s="40"/>
      <c r="FD64" s="40"/>
      <c r="FE64" s="40"/>
      <c r="FF64" s="40"/>
      <c r="FG64" s="40"/>
      <c r="FH64" s="40"/>
      <c r="FI64" s="40"/>
      <c r="FK64" s="46">
        <f t="shared" si="69"/>
        <v>0</v>
      </c>
      <c r="FL64" s="40"/>
      <c r="FM64" s="40"/>
      <c r="FN64" s="40"/>
      <c r="FO64" s="40"/>
      <c r="FP64" s="40"/>
      <c r="FQ64" s="40"/>
      <c r="FR64" s="40"/>
      <c r="FS64" s="40"/>
      <c r="FT64" s="40"/>
      <c r="FU64" s="40"/>
      <c r="FV64" s="40"/>
      <c r="FW64" s="40"/>
      <c r="FX64" s="40"/>
      <c r="FY64" s="40"/>
      <c r="GB64" s="46">
        <f t="shared" si="52"/>
        <v>0</v>
      </c>
      <c r="GC64" s="40"/>
      <c r="GD64" s="40"/>
      <c r="GE64" s="40"/>
      <c r="GF64" s="40"/>
      <c r="GG64" s="40"/>
      <c r="GH64" s="40"/>
      <c r="GI64" s="40"/>
      <c r="GJ64" s="40"/>
      <c r="GK64" s="40"/>
      <c r="GL64" s="40"/>
      <c r="GM64" s="40"/>
      <c r="GN64" s="40"/>
      <c r="GO64" s="40"/>
      <c r="GP64" s="40"/>
    </row>
    <row r="65" spans="2:198" ht="30" x14ac:dyDescent="0.25">
      <c r="B65" s="389" t="s">
        <v>136</v>
      </c>
      <c r="C65" s="388"/>
      <c r="D65" s="17"/>
      <c r="E65" s="17"/>
      <c r="F65" s="388">
        <f t="shared" ref="F65:F68" si="675">SUM(K65:W65)</f>
        <v>-82500</v>
      </c>
      <c r="G65" s="17"/>
      <c r="H65" s="585" t="s">
        <v>61</v>
      </c>
      <c r="I65" s="9"/>
      <c r="J65" s="595" t="s">
        <v>137</v>
      </c>
      <c r="K65" s="592"/>
      <c r="L65" s="592">
        <f>-110000*0.75</f>
        <v>-82500</v>
      </c>
      <c r="M65" s="592"/>
      <c r="N65" s="592"/>
      <c r="O65" s="592"/>
      <c r="P65" s="592"/>
      <c r="Q65" s="592"/>
      <c r="R65" s="592"/>
      <c r="S65" s="592"/>
      <c r="T65" s="592"/>
      <c r="U65" s="592"/>
      <c r="V65" s="592"/>
      <c r="W65" s="592"/>
      <c r="AR65" s="6">
        <f t="shared" si="655"/>
        <v>0</v>
      </c>
      <c r="AS65" s="6">
        <f t="shared" si="655"/>
        <v>-82500</v>
      </c>
      <c r="AT65" s="6">
        <f t="shared" si="655"/>
        <v>0</v>
      </c>
      <c r="AU65" s="6">
        <f t="shared" si="655"/>
        <v>0</v>
      </c>
      <c r="AV65" s="6">
        <f t="shared" si="655"/>
        <v>0</v>
      </c>
      <c r="AW65" s="6">
        <f t="shared" si="655"/>
        <v>0</v>
      </c>
      <c r="AX65" s="6">
        <f t="shared" si="655"/>
        <v>0</v>
      </c>
      <c r="AY65" s="6">
        <f t="shared" si="655"/>
        <v>0</v>
      </c>
      <c r="AZ65" s="6">
        <f t="shared" si="655"/>
        <v>0</v>
      </c>
      <c r="BA65" s="6">
        <f t="shared" si="655"/>
        <v>0</v>
      </c>
      <c r="BB65" s="6">
        <f t="shared" si="655"/>
        <v>0</v>
      </c>
      <c r="BC65" s="6">
        <f t="shared" si="655"/>
        <v>0</v>
      </c>
      <c r="BD65" s="6">
        <f t="shared" si="655"/>
        <v>0</v>
      </c>
      <c r="BE65" s="72">
        <f t="shared" si="670"/>
        <v>-82500</v>
      </c>
      <c r="CK65" s="30"/>
      <c r="CX65" s="46" t="str">
        <f t="shared" si="671"/>
        <v>Anne offentlig finansiering</v>
      </c>
      <c r="CY65" s="72">
        <f t="shared" si="672"/>
        <v>0</v>
      </c>
      <c r="CZ65" s="72">
        <f t="shared" si="672"/>
        <v>82500</v>
      </c>
      <c r="DA65" s="72">
        <f t="shared" si="672"/>
        <v>0</v>
      </c>
      <c r="DB65" s="72">
        <f t="shared" si="672"/>
        <v>0</v>
      </c>
      <c r="DC65" s="72">
        <f t="shared" si="672"/>
        <v>0</v>
      </c>
      <c r="DD65" s="72">
        <f t="shared" si="672"/>
        <v>0</v>
      </c>
      <c r="DE65" s="72">
        <f t="shared" si="672"/>
        <v>0</v>
      </c>
      <c r="DF65" s="72">
        <f t="shared" si="672"/>
        <v>0</v>
      </c>
      <c r="DG65" s="72">
        <f t="shared" si="672"/>
        <v>0</v>
      </c>
      <c r="DH65" s="72">
        <f t="shared" si="672"/>
        <v>0</v>
      </c>
      <c r="DI65" s="72">
        <f t="shared" si="673"/>
        <v>0</v>
      </c>
      <c r="DJ65" s="72">
        <f t="shared" si="673"/>
        <v>0</v>
      </c>
      <c r="DK65" s="72">
        <f t="shared" si="673"/>
        <v>0</v>
      </c>
      <c r="DL65" s="72">
        <f t="shared" si="674"/>
        <v>82500</v>
      </c>
      <c r="DO65" s="46" t="str">
        <f t="shared" ref="DO65:DO69" si="676">CX65</f>
        <v>Anne offentlig finansiering</v>
      </c>
      <c r="DP65" s="6">
        <f t="shared" ref="DP65:DY67" si="677">IF($H65="NFR",CY65,0)</f>
        <v>0</v>
      </c>
      <c r="DQ65" s="6">
        <f t="shared" si="677"/>
        <v>0</v>
      </c>
      <c r="DR65" s="6">
        <f t="shared" si="677"/>
        <v>0</v>
      </c>
      <c r="DS65" s="6">
        <f t="shared" si="677"/>
        <v>0</v>
      </c>
      <c r="DT65" s="6">
        <f t="shared" si="677"/>
        <v>0</v>
      </c>
      <c r="DU65" s="6">
        <f t="shared" si="677"/>
        <v>0</v>
      </c>
      <c r="DV65" s="6">
        <f t="shared" si="677"/>
        <v>0</v>
      </c>
      <c r="DW65" s="6">
        <f t="shared" si="677"/>
        <v>0</v>
      </c>
      <c r="DX65" s="6">
        <f t="shared" si="677"/>
        <v>0</v>
      </c>
      <c r="DY65" s="6">
        <f t="shared" si="677"/>
        <v>0</v>
      </c>
      <c r="DZ65" s="6">
        <f t="shared" ref="DZ65:DZ69" si="678">IF($H65="NFR",DI65,0)</f>
        <v>0</v>
      </c>
      <c r="EA65" s="6">
        <f t="shared" ref="EA65:EA69" si="679">IF($H65="NFR",DJ65,0)</f>
        <v>0</v>
      </c>
      <c r="EB65" s="6">
        <f t="shared" ref="EB65:EB69" si="680">IF($H65="NFR",DK65,0)</f>
        <v>0</v>
      </c>
      <c r="EC65" s="8">
        <f t="shared" ref="EC65:EC69" si="681">SUM(DP65:EB65)</f>
        <v>0</v>
      </c>
      <c r="EE65" s="46" t="str">
        <f t="shared" si="65"/>
        <v>Anne offentlig finansiering</v>
      </c>
      <c r="EF65" s="6">
        <f t="shared" ref="EF65:ER67" si="682">IF($H65=$EE$1,CY65,0)</f>
        <v>0</v>
      </c>
      <c r="EG65" s="6">
        <f t="shared" si="682"/>
        <v>0</v>
      </c>
      <c r="EH65" s="6">
        <f t="shared" si="682"/>
        <v>0</v>
      </c>
      <c r="EI65" s="6">
        <f t="shared" si="682"/>
        <v>0</v>
      </c>
      <c r="EJ65" s="6">
        <f t="shared" si="682"/>
        <v>0</v>
      </c>
      <c r="EK65" s="6">
        <f t="shared" si="682"/>
        <v>0</v>
      </c>
      <c r="EL65" s="6">
        <f t="shared" si="682"/>
        <v>0</v>
      </c>
      <c r="EM65" s="6">
        <f t="shared" si="682"/>
        <v>0</v>
      </c>
      <c r="EN65" s="6">
        <f t="shared" si="682"/>
        <v>0</v>
      </c>
      <c r="EO65" s="6">
        <f t="shared" si="682"/>
        <v>0</v>
      </c>
      <c r="EP65" s="6">
        <f t="shared" si="682"/>
        <v>0</v>
      </c>
      <c r="EQ65" s="6">
        <f t="shared" si="682"/>
        <v>0</v>
      </c>
      <c r="ER65" s="6">
        <f t="shared" si="682"/>
        <v>0</v>
      </c>
      <c r="ES65" s="8">
        <f t="shared" ref="ES65:ES69" si="683">SUM(EF65:ER65)</f>
        <v>0</v>
      </c>
      <c r="EU65" s="46" t="str">
        <f t="shared" si="67"/>
        <v>Anne offentlig finansiering</v>
      </c>
      <c r="EV65" s="6">
        <f t="shared" ref="EV65:FH67" si="684">IF($H65=$EU$1,CY65,0)</f>
        <v>0</v>
      </c>
      <c r="EW65" s="6">
        <f t="shared" si="684"/>
        <v>82500</v>
      </c>
      <c r="EX65" s="6">
        <f t="shared" si="684"/>
        <v>0</v>
      </c>
      <c r="EY65" s="6">
        <f t="shared" si="684"/>
        <v>0</v>
      </c>
      <c r="EZ65" s="6">
        <f t="shared" si="684"/>
        <v>0</v>
      </c>
      <c r="FA65" s="6">
        <f t="shared" si="684"/>
        <v>0</v>
      </c>
      <c r="FB65" s="6">
        <f t="shared" si="684"/>
        <v>0</v>
      </c>
      <c r="FC65" s="6">
        <f t="shared" si="684"/>
        <v>0</v>
      </c>
      <c r="FD65" s="6">
        <f t="shared" si="684"/>
        <v>0</v>
      </c>
      <c r="FE65" s="6">
        <f t="shared" si="684"/>
        <v>0</v>
      </c>
      <c r="FF65" s="6">
        <f t="shared" si="684"/>
        <v>0</v>
      </c>
      <c r="FG65" s="6">
        <f t="shared" si="684"/>
        <v>0</v>
      </c>
      <c r="FH65" s="6">
        <f t="shared" si="684"/>
        <v>0</v>
      </c>
      <c r="FI65" s="8">
        <f t="shared" ref="FI65:FI69" si="685">SUM(EV65:FH65)</f>
        <v>82500</v>
      </c>
      <c r="FK65" s="46" t="str">
        <f t="shared" si="69"/>
        <v>Anne offentlig finansiering</v>
      </c>
      <c r="FL65" s="6">
        <f t="shared" ref="FL65:FX67" si="686">IF($H65=$FK$1,CY65,0)</f>
        <v>0</v>
      </c>
      <c r="FM65" s="6">
        <f t="shared" si="686"/>
        <v>0</v>
      </c>
      <c r="FN65" s="6">
        <f t="shared" si="686"/>
        <v>0</v>
      </c>
      <c r="FO65" s="6">
        <f t="shared" si="686"/>
        <v>0</v>
      </c>
      <c r="FP65" s="6">
        <f t="shared" si="686"/>
        <v>0</v>
      </c>
      <c r="FQ65" s="6">
        <f t="shared" si="686"/>
        <v>0</v>
      </c>
      <c r="FR65" s="6">
        <f t="shared" si="686"/>
        <v>0</v>
      </c>
      <c r="FS65" s="6">
        <f t="shared" si="686"/>
        <v>0</v>
      </c>
      <c r="FT65" s="6">
        <f t="shared" si="686"/>
        <v>0</v>
      </c>
      <c r="FU65" s="6">
        <f t="shared" si="686"/>
        <v>0</v>
      </c>
      <c r="FV65" s="6">
        <f t="shared" si="686"/>
        <v>0</v>
      </c>
      <c r="FW65" s="6">
        <f t="shared" si="686"/>
        <v>0</v>
      </c>
      <c r="FX65" s="6">
        <f t="shared" si="686"/>
        <v>0</v>
      </c>
      <c r="FY65" s="8">
        <f t="shared" ref="FY65:FY69" si="687">SUM(FL65:FX65)</f>
        <v>0</v>
      </c>
      <c r="GB65" s="46" t="str">
        <f t="shared" si="52"/>
        <v>Anne offentlig finansiering</v>
      </c>
      <c r="GC65" s="6">
        <f>IF($H65=$GB$1,AR65,0)</f>
        <v>0</v>
      </c>
      <c r="GD65" s="6">
        <f t="shared" ref="GD65:GO67" si="688">IF($H65=$GB$1,-AS65,0)</f>
        <v>0</v>
      </c>
      <c r="GE65" s="6">
        <f t="shared" si="688"/>
        <v>0</v>
      </c>
      <c r="GF65" s="6">
        <f t="shared" si="688"/>
        <v>0</v>
      </c>
      <c r="GG65" s="6">
        <f t="shared" si="688"/>
        <v>0</v>
      </c>
      <c r="GH65" s="6">
        <f t="shared" si="688"/>
        <v>0</v>
      </c>
      <c r="GI65" s="6">
        <f t="shared" si="688"/>
        <v>0</v>
      </c>
      <c r="GJ65" s="6">
        <f t="shared" si="688"/>
        <v>0</v>
      </c>
      <c r="GK65" s="6">
        <f t="shared" si="688"/>
        <v>0</v>
      </c>
      <c r="GL65" s="6">
        <f t="shared" si="688"/>
        <v>0</v>
      </c>
      <c r="GM65" s="6">
        <f t="shared" si="688"/>
        <v>0</v>
      </c>
      <c r="GN65" s="6">
        <f t="shared" si="688"/>
        <v>0</v>
      </c>
      <c r="GO65" s="6">
        <f t="shared" si="688"/>
        <v>0</v>
      </c>
      <c r="GP65" s="8">
        <f t="shared" ref="GP65:GP69" si="689">SUM(GC65:GO65)</f>
        <v>0</v>
      </c>
    </row>
    <row r="66" spans="2:198" ht="60" x14ac:dyDescent="0.25">
      <c r="B66" s="389" t="s">
        <v>138</v>
      </c>
      <c r="C66" s="388"/>
      <c r="D66" s="17"/>
      <c r="E66" s="17"/>
      <c r="F66" s="388">
        <f t="shared" si="675"/>
        <v>-454500</v>
      </c>
      <c r="G66" s="17"/>
      <c r="H66" s="585" t="s">
        <v>61</v>
      </c>
      <c r="I66" s="10"/>
      <c r="J66" s="594" t="s">
        <v>139</v>
      </c>
      <c r="K66" s="592"/>
      <c r="L66" s="592">
        <f>-606000*0.75</f>
        <v>-454500</v>
      </c>
      <c r="M66" s="592"/>
      <c r="N66" s="592"/>
      <c r="O66" s="592"/>
      <c r="P66" s="592"/>
      <c r="Q66" s="592"/>
      <c r="R66" s="592"/>
      <c r="S66" s="592"/>
      <c r="T66" s="592"/>
      <c r="U66" s="592"/>
      <c r="V66" s="592"/>
      <c r="W66" s="592"/>
      <c r="AR66" s="6">
        <f t="shared" si="655"/>
        <v>0</v>
      </c>
      <c r="AS66" s="6">
        <f t="shared" si="655"/>
        <v>-454500</v>
      </c>
      <c r="AT66" s="6">
        <f t="shared" si="655"/>
        <v>0</v>
      </c>
      <c r="AU66" s="6">
        <f t="shared" si="655"/>
        <v>0</v>
      </c>
      <c r="AV66" s="6">
        <f t="shared" si="655"/>
        <v>0</v>
      </c>
      <c r="AW66" s="6">
        <f t="shared" si="655"/>
        <v>0</v>
      </c>
      <c r="AX66" s="6">
        <f t="shared" si="655"/>
        <v>0</v>
      </c>
      <c r="AY66" s="6">
        <f t="shared" si="655"/>
        <v>0</v>
      </c>
      <c r="AZ66" s="6">
        <f t="shared" si="655"/>
        <v>0</v>
      </c>
      <c r="BA66" s="6">
        <f t="shared" si="655"/>
        <v>0</v>
      </c>
      <c r="BB66" s="6">
        <f t="shared" si="655"/>
        <v>0</v>
      </c>
      <c r="BC66" s="6">
        <f t="shared" si="655"/>
        <v>0</v>
      </c>
      <c r="BD66" s="6">
        <f t="shared" si="655"/>
        <v>0</v>
      </c>
      <c r="BE66" s="72">
        <f t="shared" si="670"/>
        <v>-454500</v>
      </c>
      <c r="CK66" s="30"/>
      <c r="CX66" s="46" t="str">
        <f t="shared" si="671"/>
        <v>Annen privat finansiering</v>
      </c>
      <c r="CY66" s="72">
        <f t="shared" si="672"/>
        <v>0</v>
      </c>
      <c r="CZ66" s="72">
        <f t="shared" si="672"/>
        <v>454500</v>
      </c>
      <c r="DA66" s="72">
        <f t="shared" si="672"/>
        <v>0</v>
      </c>
      <c r="DB66" s="72">
        <f t="shared" si="672"/>
        <v>0</v>
      </c>
      <c r="DC66" s="72">
        <f t="shared" si="672"/>
        <v>0</v>
      </c>
      <c r="DD66" s="72">
        <f t="shared" si="672"/>
        <v>0</v>
      </c>
      <c r="DE66" s="72">
        <f t="shared" si="672"/>
        <v>0</v>
      </c>
      <c r="DF66" s="72">
        <f t="shared" si="672"/>
        <v>0</v>
      </c>
      <c r="DG66" s="72">
        <f t="shared" si="672"/>
        <v>0</v>
      </c>
      <c r="DH66" s="72">
        <f t="shared" si="672"/>
        <v>0</v>
      </c>
      <c r="DI66" s="72">
        <f t="shared" si="673"/>
        <v>0</v>
      </c>
      <c r="DJ66" s="72">
        <f t="shared" si="673"/>
        <v>0</v>
      </c>
      <c r="DK66" s="72">
        <f t="shared" si="673"/>
        <v>0</v>
      </c>
      <c r="DL66" s="72">
        <f t="shared" si="674"/>
        <v>454500</v>
      </c>
      <c r="DO66" s="46" t="str">
        <f t="shared" si="676"/>
        <v>Annen privat finansiering</v>
      </c>
      <c r="DP66" s="6">
        <f t="shared" si="677"/>
        <v>0</v>
      </c>
      <c r="DQ66" s="6">
        <f t="shared" si="677"/>
        <v>0</v>
      </c>
      <c r="DR66" s="6">
        <f t="shared" si="677"/>
        <v>0</v>
      </c>
      <c r="DS66" s="6">
        <f t="shared" si="677"/>
        <v>0</v>
      </c>
      <c r="DT66" s="6">
        <f t="shared" si="677"/>
        <v>0</v>
      </c>
      <c r="DU66" s="6">
        <f t="shared" si="677"/>
        <v>0</v>
      </c>
      <c r="DV66" s="6">
        <f t="shared" si="677"/>
        <v>0</v>
      </c>
      <c r="DW66" s="6">
        <f t="shared" si="677"/>
        <v>0</v>
      </c>
      <c r="DX66" s="6">
        <f t="shared" si="677"/>
        <v>0</v>
      </c>
      <c r="DY66" s="6">
        <f t="shared" si="677"/>
        <v>0</v>
      </c>
      <c r="DZ66" s="6">
        <f t="shared" si="678"/>
        <v>0</v>
      </c>
      <c r="EA66" s="6">
        <f t="shared" si="679"/>
        <v>0</v>
      </c>
      <c r="EB66" s="6">
        <f t="shared" si="680"/>
        <v>0</v>
      </c>
      <c r="EC66" s="8">
        <f t="shared" si="681"/>
        <v>0</v>
      </c>
      <c r="EE66" s="46" t="str">
        <f t="shared" si="65"/>
        <v>Annen privat finansiering</v>
      </c>
      <c r="EF66" s="6">
        <f t="shared" si="682"/>
        <v>0</v>
      </c>
      <c r="EG66" s="6">
        <f t="shared" si="682"/>
        <v>0</v>
      </c>
      <c r="EH66" s="6">
        <f t="shared" si="682"/>
        <v>0</v>
      </c>
      <c r="EI66" s="6">
        <f t="shared" si="682"/>
        <v>0</v>
      </c>
      <c r="EJ66" s="6">
        <f t="shared" si="682"/>
        <v>0</v>
      </c>
      <c r="EK66" s="6">
        <f t="shared" si="682"/>
        <v>0</v>
      </c>
      <c r="EL66" s="6">
        <f t="shared" si="682"/>
        <v>0</v>
      </c>
      <c r="EM66" s="6">
        <f t="shared" si="682"/>
        <v>0</v>
      </c>
      <c r="EN66" s="6">
        <f t="shared" si="682"/>
        <v>0</v>
      </c>
      <c r="EO66" s="6">
        <f t="shared" si="682"/>
        <v>0</v>
      </c>
      <c r="EP66" s="6">
        <f t="shared" si="682"/>
        <v>0</v>
      </c>
      <c r="EQ66" s="6">
        <f t="shared" si="682"/>
        <v>0</v>
      </c>
      <c r="ER66" s="6">
        <f t="shared" si="682"/>
        <v>0</v>
      </c>
      <c r="ES66" s="8">
        <f t="shared" si="683"/>
        <v>0</v>
      </c>
      <c r="EU66" s="46" t="str">
        <f t="shared" si="67"/>
        <v>Annen privat finansiering</v>
      </c>
      <c r="EV66" s="6">
        <f t="shared" si="684"/>
        <v>0</v>
      </c>
      <c r="EW66" s="6">
        <f t="shared" si="684"/>
        <v>454500</v>
      </c>
      <c r="EX66" s="6">
        <f t="shared" si="684"/>
        <v>0</v>
      </c>
      <c r="EY66" s="6">
        <f t="shared" si="684"/>
        <v>0</v>
      </c>
      <c r="EZ66" s="6">
        <f t="shared" si="684"/>
        <v>0</v>
      </c>
      <c r="FA66" s="6">
        <f t="shared" si="684"/>
        <v>0</v>
      </c>
      <c r="FB66" s="6">
        <f t="shared" si="684"/>
        <v>0</v>
      </c>
      <c r="FC66" s="6">
        <f t="shared" si="684"/>
        <v>0</v>
      </c>
      <c r="FD66" s="6">
        <f t="shared" si="684"/>
        <v>0</v>
      </c>
      <c r="FE66" s="6">
        <f t="shared" si="684"/>
        <v>0</v>
      </c>
      <c r="FF66" s="6">
        <f t="shared" si="684"/>
        <v>0</v>
      </c>
      <c r="FG66" s="6">
        <f t="shared" si="684"/>
        <v>0</v>
      </c>
      <c r="FH66" s="6">
        <f t="shared" si="684"/>
        <v>0</v>
      </c>
      <c r="FI66" s="8">
        <f t="shared" si="685"/>
        <v>454500</v>
      </c>
      <c r="FK66" s="46" t="str">
        <f t="shared" si="69"/>
        <v>Annen privat finansiering</v>
      </c>
      <c r="FL66" s="6">
        <f t="shared" si="686"/>
        <v>0</v>
      </c>
      <c r="FM66" s="6">
        <f t="shared" si="686"/>
        <v>0</v>
      </c>
      <c r="FN66" s="6">
        <f t="shared" si="686"/>
        <v>0</v>
      </c>
      <c r="FO66" s="6">
        <f t="shared" si="686"/>
        <v>0</v>
      </c>
      <c r="FP66" s="6">
        <f t="shared" si="686"/>
        <v>0</v>
      </c>
      <c r="FQ66" s="6">
        <f t="shared" si="686"/>
        <v>0</v>
      </c>
      <c r="FR66" s="6">
        <f t="shared" si="686"/>
        <v>0</v>
      </c>
      <c r="FS66" s="6">
        <f t="shared" si="686"/>
        <v>0</v>
      </c>
      <c r="FT66" s="6">
        <f t="shared" si="686"/>
        <v>0</v>
      </c>
      <c r="FU66" s="6">
        <f t="shared" si="686"/>
        <v>0</v>
      </c>
      <c r="FV66" s="6">
        <f t="shared" si="686"/>
        <v>0</v>
      </c>
      <c r="FW66" s="6">
        <f t="shared" si="686"/>
        <v>0</v>
      </c>
      <c r="FX66" s="6">
        <f t="shared" si="686"/>
        <v>0</v>
      </c>
      <c r="FY66" s="8">
        <f t="shared" si="687"/>
        <v>0</v>
      </c>
      <c r="GB66" s="46" t="str">
        <f t="shared" si="52"/>
        <v>Annen privat finansiering</v>
      </c>
      <c r="GC66" s="6">
        <f>IF($H66=$GB$1,AR66,0)</f>
        <v>0</v>
      </c>
      <c r="GD66" s="6">
        <f t="shared" si="688"/>
        <v>0</v>
      </c>
      <c r="GE66" s="6">
        <f t="shared" si="688"/>
        <v>0</v>
      </c>
      <c r="GF66" s="6">
        <f t="shared" si="688"/>
        <v>0</v>
      </c>
      <c r="GG66" s="6">
        <f t="shared" si="688"/>
        <v>0</v>
      </c>
      <c r="GH66" s="6">
        <f t="shared" si="688"/>
        <v>0</v>
      </c>
      <c r="GI66" s="6">
        <f t="shared" si="688"/>
        <v>0</v>
      </c>
      <c r="GJ66" s="6">
        <f t="shared" si="688"/>
        <v>0</v>
      </c>
      <c r="GK66" s="6">
        <f t="shared" si="688"/>
        <v>0</v>
      </c>
      <c r="GL66" s="6">
        <f t="shared" si="688"/>
        <v>0</v>
      </c>
      <c r="GM66" s="6">
        <f t="shared" si="688"/>
        <v>0</v>
      </c>
      <c r="GN66" s="6">
        <f t="shared" si="688"/>
        <v>0</v>
      </c>
      <c r="GO66" s="6">
        <f t="shared" si="688"/>
        <v>0</v>
      </c>
      <c r="GP66" s="8">
        <f t="shared" si="689"/>
        <v>0</v>
      </c>
    </row>
    <row r="67" spans="2:198" ht="45" x14ac:dyDescent="0.25">
      <c r="B67" s="389" t="s">
        <v>140</v>
      </c>
      <c r="C67" s="388"/>
      <c r="D67" s="17"/>
      <c r="E67" s="17"/>
      <c r="F67" s="388">
        <f t="shared" si="675"/>
        <v>-710000</v>
      </c>
      <c r="G67" s="17"/>
      <c r="H67" s="585" t="s">
        <v>59</v>
      </c>
      <c r="I67" s="10"/>
      <c r="J67" s="594" t="s">
        <v>141</v>
      </c>
      <c r="K67" s="592"/>
      <c r="L67" s="592">
        <v>-710000</v>
      </c>
      <c r="M67" s="592"/>
      <c r="N67" s="592"/>
      <c r="O67" s="592"/>
      <c r="P67" s="592"/>
      <c r="Q67" s="592"/>
      <c r="R67" s="592"/>
      <c r="S67" s="592"/>
      <c r="T67" s="592"/>
      <c r="U67" s="592"/>
      <c r="V67" s="592"/>
      <c r="W67" s="592"/>
      <c r="AR67" s="6">
        <f t="shared" si="655"/>
        <v>0</v>
      </c>
      <c r="AS67" s="6">
        <f t="shared" si="655"/>
        <v>-710000</v>
      </c>
      <c r="AT67" s="6">
        <f t="shared" si="655"/>
        <v>0</v>
      </c>
      <c r="AU67" s="6">
        <f t="shared" si="655"/>
        <v>0</v>
      </c>
      <c r="AV67" s="6">
        <f t="shared" si="655"/>
        <v>0</v>
      </c>
      <c r="AW67" s="6">
        <f t="shared" si="655"/>
        <v>0</v>
      </c>
      <c r="AX67" s="6">
        <f t="shared" si="655"/>
        <v>0</v>
      </c>
      <c r="AY67" s="6">
        <f t="shared" si="655"/>
        <v>0</v>
      </c>
      <c r="AZ67" s="6">
        <f t="shared" si="655"/>
        <v>0</v>
      </c>
      <c r="BA67" s="6">
        <f t="shared" si="655"/>
        <v>0</v>
      </c>
      <c r="BB67" s="6">
        <f t="shared" si="655"/>
        <v>0</v>
      </c>
      <c r="BC67" s="6">
        <f t="shared" si="655"/>
        <v>0</v>
      </c>
      <c r="BD67" s="6">
        <f t="shared" si="655"/>
        <v>0</v>
      </c>
      <c r="BE67" s="72">
        <f t="shared" si="670"/>
        <v>-710000</v>
      </c>
      <c r="CK67" s="30"/>
      <c r="CX67" s="46" t="str">
        <f t="shared" si="671"/>
        <v>Fra Norges Forskningsråd</v>
      </c>
      <c r="CY67" s="72">
        <f t="shared" si="672"/>
        <v>0</v>
      </c>
      <c r="CZ67" s="72">
        <f t="shared" si="672"/>
        <v>710000</v>
      </c>
      <c r="DA67" s="72">
        <f t="shared" si="672"/>
        <v>0</v>
      </c>
      <c r="DB67" s="72">
        <f t="shared" si="672"/>
        <v>0</v>
      </c>
      <c r="DC67" s="72">
        <f t="shared" si="672"/>
        <v>0</v>
      </c>
      <c r="DD67" s="72">
        <f t="shared" si="672"/>
        <v>0</v>
      </c>
      <c r="DE67" s="72">
        <f t="shared" si="672"/>
        <v>0</v>
      </c>
      <c r="DF67" s="72">
        <f t="shared" si="672"/>
        <v>0</v>
      </c>
      <c r="DG67" s="72">
        <f t="shared" si="672"/>
        <v>0</v>
      </c>
      <c r="DH67" s="72">
        <f t="shared" si="672"/>
        <v>0</v>
      </c>
      <c r="DI67" s="72">
        <f t="shared" si="673"/>
        <v>0</v>
      </c>
      <c r="DJ67" s="72">
        <f t="shared" si="673"/>
        <v>0</v>
      </c>
      <c r="DK67" s="72">
        <f t="shared" si="673"/>
        <v>0</v>
      </c>
      <c r="DL67" s="72">
        <f t="shared" si="674"/>
        <v>710000</v>
      </c>
      <c r="DO67" s="46" t="str">
        <f t="shared" si="676"/>
        <v>Fra Norges Forskningsråd</v>
      </c>
      <c r="DP67" s="6">
        <f t="shared" si="677"/>
        <v>0</v>
      </c>
      <c r="DQ67" s="6">
        <f t="shared" si="677"/>
        <v>710000</v>
      </c>
      <c r="DR67" s="6">
        <f t="shared" si="677"/>
        <v>0</v>
      </c>
      <c r="DS67" s="6">
        <f t="shared" si="677"/>
        <v>0</v>
      </c>
      <c r="DT67" s="6">
        <f t="shared" si="677"/>
        <v>0</v>
      </c>
      <c r="DU67" s="6">
        <f t="shared" si="677"/>
        <v>0</v>
      </c>
      <c r="DV67" s="6">
        <f t="shared" si="677"/>
        <v>0</v>
      </c>
      <c r="DW67" s="6">
        <f t="shared" si="677"/>
        <v>0</v>
      </c>
      <c r="DX67" s="6">
        <f t="shared" si="677"/>
        <v>0</v>
      </c>
      <c r="DY67" s="6">
        <f t="shared" si="677"/>
        <v>0</v>
      </c>
      <c r="DZ67" s="6">
        <f t="shared" si="678"/>
        <v>0</v>
      </c>
      <c r="EA67" s="6">
        <f t="shared" si="679"/>
        <v>0</v>
      </c>
      <c r="EB67" s="6">
        <f t="shared" si="680"/>
        <v>0</v>
      </c>
      <c r="EC67" s="8">
        <f t="shared" si="681"/>
        <v>710000</v>
      </c>
      <c r="EE67" s="46" t="str">
        <f t="shared" si="65"/>
        <v>Fra Norges Forskningsråd</v>
      </c>
      <c r="EF67" s="6">
        <f t="shared" si="682"/>
        <v>0</v>
      </c>
      <c r="EG67" s="6">
        <f t="shared" si="682"/>
        <v>0</v>
      </c>
      <c r="EH67" s="6">
        <f t="shared" si="682"/>
        <v>0</v>
      </c>
      <c r="EI67" s="6">
        <f t="shared" si="682"/>
        <v>0</v>
      </c>
      <c r="EJ67" s="6">
        <f t="shared" si="682"/>
        <v>0</v>
      </c>
      <c r="EK67" s="6">
        <f t="shared" si="682"/>
        <v>0</v>
      </c>
      <c r="EL67" s="6">
        <f t="shared" si="682"/>
        <v>0</v>
      </c>
      <c r="EM67" s="6">
        <f t="shared" si="682"/>
        <v>0</v>
      </c>
      <c r="EN67" s="6">
        <f t="shared" si="682"/>
        <v>0</v>
      </c>
      <c r="EO67" s="6">
        <f t="shared" si="682"/>
        <v>0</v>
      </c>
      <c r="EP67" s="6">
        <f t="shared" si="682"/>
        <v>0</v>
      </c>
      <c r="EQ67" s="6">
        <f t="shared" si="682"/>
        <v>0</v>
      </c>
      <c r="ER67" s="6">
        <f t="shared" si="682"/>
        <v>0</v>
      </c>
      <c r="ES67" s="8">
        <f t="shared" si="683"/>
        <v>0</v>
      </c>
      <c r="EU67" s="46" t="str">
        <f t="shared" si="67"/>
        <v>Fra Norges Forskningsråd</v>
      </c>
      <c r="EV67" s="6">
        <f t="shared" si="684"/>
        <v>0</v>
      </c>
      <c r="EW67" s="6">
        <f t="shared" si="684"/>
        <v>0</v>
      </c>
      <c r="EX67" s="6">
        <f t="shared" si="684"/>
        <v>0</v>
      </c>
      <c r="EY67" s="6">
        <f t="shared" si="684"/>
        <v>0</v>
      </c>
      <c r="EZ67" s="6">
        <f t="shared" si="684"/>
        <v>0</v>
      </c>
      <c r="FA67" s="6">
        <f t="shared" si="684"/>
        <v>0</v>
      </c>
      <c r="FB67" s="6">
        <f t="shared" si="684"/>
        <v>0</v>
      </c>
      <c r="FC67" s="6">
        <f t="shared" si="684"/>
        <v>0</v>
      </c>
      <c r="FD67" s="6">
        <f t="shared" si="684"/>
        <v>0</v>
      </c>
      <c r="FE67" s="6">
        <f t="shared" si="684"/>
        <v>0</v>
      </c>
      <c r="FF67" s="6">
        <f t="shared" si="684"/>
        <v>0</v>
      </c>
      <c r="FG67" s="6">
        <f t="shared" si="684"/>
        <v>0</v>
      </c>
      <c r="FH67" s="6">
        <f t="shared" si="684"/>
        <v>0</v>
      </c>
      <c r="FI67" s="8">
        <f t="shared" si="685"/>
        <v>0</v>
      </c>
      <c r="FK67" s="46" t="str">
        <f t="shared" si="69"/>
        <v>Fra Norges Forskningsråd</v>
      </c>
      <c r="FL67" s="6">
        <f t="shared" si="686"/>
        <v>0</v>
      </c>
      <c r="FM67" s="6">
        <f t="shared" si="686"/>
        <v>0</v>
      </c>
      <c r="FN67" s="6">
        <f t="shared" si="686"/>
        <v>0</v>
      </c>
      <c r="FO67" s="6">
        <f t="shared" si="686"/>
        <v>0</v>
      </c>
      <c r="FP67" s="6">
        <f t="shared" si="686"/>
        <v>0</v>
      </c>
      <c r="FQ67" s="6">
        <f t="shared" si="686"/>
        <v>0</v>
      </c>
      <c r="FR67" s="6">
        <f t="shared" si="686"/>
        <v>0</v>
      </c>
      <c r="FS67" s="6">
        <f t="shared" si="686"/>
        <v>0</v>
      </c>
      <c r="FT67" s="6">
        <f t="shared" si="686"/>
        <v>0</v>
      </c>
      <c r="FU67" s="6">
        <f t="shared" si="686"/>
        <v>0</v>
      </c>
      <c r="FV67" s="6">
        <f t="shared" si="686"/>
        <v>0</v>
      </c>
      <c r="FW67" s="6">
        <f t="shared" si="686"/>
        <v>0</v>
      </c>
      <c r="FX67" s="6">
        <f t="shared" si="686"/>
        <v>0</v>
      </c>
      <c r="FY67" s="8">
        <f t="shared" si="687"/>
        <v>0</v>
      </c>
      <c r="GB67" s="46" t="str">
        <f t="shared" si="52"/>
        <v>Fra Norges Forskningsråd</v>
      </c>
      <c r="GC67" s="6">
        <f>IF($H67=$GB$1,AR67,0)</f>
        <v>0</v>
      </c>
      <c r="GD67" s="6">
        <f t="shared" si="688"/>
        <v>0</v>
      </c>
      <c r="GE67" s="6">
        <f t="shared" si="688"/>
        <v>0</v>
      </c>
      <c r="GF67" s="6">
        <f t="shared" si="688"/>
        <v>0</v>
      </c>
      <c r="GG67" s="6">
        <f t="shared" si="688"/>
        <v>0</v>
      </c>
      <c r="GH67" s="6">
        <f t="shared" si="688"/>
        <v>0</v>
      </c>
      <c r="GI67" s="6">
        <f t="shared" si="688"/>
        <v>0</v>
      </c>
      <c r="GJ67" s="6">
        <f t="shared" si="688"/>
        <v>0</v>
      </c>
      <c r="GK67" s="6">
        <f t="shared" si="688"/>
        <v>0</v>
      </c>
      <c r="GL67" s="6">
        <f t="shared" si="688"/>
        <v>0</v>
      </c>
      <c r="GM67" s="6">
        <f t="shared" si="688"/>
        <v>0</v>
      </c>
      <c r="GN67" s="6">
        <f t="shared" si="688"/>
        <v>0</v>
      </c>
      <c r="GO67" s="6">
        <f t="shared" si="688"/>
        <v>0</v>
      </c>
      <c r="GP67" s="8">
        <f t="shared" si="689"/>
        <v>0</v>
      </c>
    </row>
    <row r="68" spans="2:198" ht="15" x14ac:dyDescent="0.25">
      <c r="B68" s="389" t="s">
        <v>142</v>
      </c>
      <c r="C68" s="388">
        <f>IF(Registrering!$B$28="Fast beløp",0,IF(Registrering!$B$28="Sats for ekst. fin. overhead",0,-F68))</f>
        <v>100000</v>
      </c>
      <c r="D68" s="17"/>
      <c r="E68" s="17"/>
      <c r="F68" s="388">
        <f t="shared" si="675"/>
        <v>-100000</v>
      </c>
      <c r="G68" s="17"/>
      <c r="H68" s="585" t="s">
        <v>62</v>
      </c>
      <c r="I68" s="10"/>
      <c r="J68" s="594" t="s">
        <v>143</v>
      </c>
      <c r="K68" s="592"/>
      <c r="L68" s="592">
        <v>-100000</v>
      </c>
      <c r="M68" s="592"/>
      <c r="N68" s="592"/>
      <c r="O68" s="592"/>
      <c r="P68" s="592"/>
      <c r="Q68" s="592"/>
      <c r="R68" s="592"/>
      <c r="S68" s="592"/>
      <c r="T68" s="592"/>
      <c r="U68" s="592"/>
      <c r="V68" s="592"/>
      <c r="W68" s="592"/>
      <c r="AR68" s="6">
        <f t="shared" si="655"/>
        <v>0</v>
      </c>
      <c r="AS68" s="6">
        <f t="shared" si="655"/>
        <v>-100000</v>
      </c>
      <c r="AT68" s="6">
        <f t="shared" si="655"/>
        <v>0</v>
      </c>
      <c r="AU68" s="6">
        <f t="shared" si="655"/>
        <v>0</v>
      </c>
      <c r="AV68" s="6">
        <f t="shared" si="655"/>
        <v>0</v>
      </c>
      <c r="AW68" s="6">
        <f t="shared" si="655"/>
        <v>0</v>
      </c>
      <c r="AX68" s="6">
        <f t="shared" si="655"/>
        <v>0</v>
      </c>
      <c r="AY68" s="6">
        <f t="shared" si="655"/>
        <v>0</v>
      </c>
      <c r="AZ68" s="6">
        <f t="shared" si="655"/>
        <v>0</v>
      </c>
      <c r="BA68" s="6">
        <f t="shared" si="655"/>
        <v>0</v>
      </c>
      <c r="BB68" s="6">
        <f t="shared" si="655"/>
        <v>0</v>
      </c>
      <c r="BC68" s="6">
        <f t="shared" si="655"/>
        <v>0</v>
      </c>
      <c r="BD68" s="6">
        <f t="shared" si="655"/>
        <v>0</v>
      </c>
      <c r="BE68" s="72">
        <f t="shared" si="670"/>
        <v>-100000</v>
      </c>
      <c r="CK68" s="30"/>
      <c r="CX68" s="46" t="str">
        <f t="shared" si="671"/>
        <v>Viderefordelte midler</v>
      </c>
      <c r="CY68" s="72">
        <f t="shared" si="672"/>
        <v>0</v>
      </c>
      <c r="CZ68" s="72">
        <f t="shared" si="672"/>
        <v>100000</v>
      </c>
      <c r="DA68" s="72">
        <f t="shared" si="672"/>
        <v>0</v>
      </c>
      <c r="DB68" s="72">
        <f t="shared" si="672"/>
        <v>0</v>
      </c>
      <c r="DC68" s="72">
        <f t="shared" si="672"/>
        <v>0</v>
      </c>
      <c r="DD68" s="72">
        <f t="shared" si="672"/>
        <v>0</v>
      </c>
      <c r="DE68" s="72">
        <f t="shared" si="672"/>
        <v>0</v>
      </c>
      <c r="DF68" s="72">
        <f t="shared" si="672"/>
        <v>0</v>
      </c>
      <c r="DG68" s="72">
        <f t="shared" si="672"/>
        <v>0</v>
      </c>
      <c r="DH68" s="72">
        <f t="shared" si="672"/>
        <v>0</v>
      </c>
      <c r="DI68" s="72">
        <f t="shared" si="673"/>
        <v>0</v>
      </c>
      <c r="DJ68" s="72">
        <f t="shared" si="673"/>
        <v>0</v>
      </c>
      <c r="DK68" s="72">
        <f t="shared" si="673"/>
        <v>0</v>
      </c>
      <c r="DL68" s="72">
        <f t="shared" si="674"/>
        <v>100000</v>
      </c>
      <c r="DO68" s="46" t="str">
        <f t="shared" si="676"/>
        <v>Viderefordelte midler</v>
      </c>
      <c r="DP68" s="6">
        <f>IF($H68="NFR",CY68,0)</f>
        <v>0</v>
      </c>
      <c r="DQ68" s="6">
        <f t="shared" ref="DQ68" si="690">IF($H68="NFR",CZ68,0)</f>
        <v>0</v>
      </c>
      <c r="DR68" s="6">
        <f t="shared" ref="DR68" si="691">IF($H68="NFR",DA68,0)</f>
        <v>0</v>
      </c>
      <c r="DS68" s="6">
        <f t="shared" ref="DS68" si="692">IF($H68="NFR",DB68,0)</f>
        <v>0</v>
      </c>
      <c r="DT68" s="6">
        <f t="shared" ref="DT68" si="693">IF($H68="NFR",DC68,0)</f>
        <v>0</v>
      </c>
      <c r="DU68" s="6">
        <f t="shared" ref="DU68" si="694">IF($H68="NFR",DD68,0)</f>
        <v>0</v>
      </c>
      <c r="DV68" s="6">
        <f t="shared" ref="DV68" si="695">IF($H68="NFR",DE68,0)</f>
        <v>0</v>
      </c>
      <c r="DW68" s="6">
        <f t="shared" ref="DW68" si="696">IF($H68="NFR",DF68,0)</f>
        <v>0</v>
      </c>
      <c r="DX68" s="6">
        <f t="shared" ref="DX68" si="697">IF($H68="NFR",DG68,0)</f>
        <v>0</v>
      </c>
      <c r="DY68" s="6">
        <f t="shared" ref="DY68" si="698">IF($H68="NFR",DH68,0)</f>
        <v>0</v>
      </c>
      <c r="DZ68" s="6">
        <f t="shared" si="678"/>
        <v>0</v>
      </c>
      <c r="EA68" s="6">
        <f t="shared" si="679"/>
        <v>0</v>
      </c>
      <c r="EB68" s="6">
        <f t="shared" si="680"/>
        <v>0</v>
      </c>
      <c r="EC68" s="8">
        <f t="shared" si="681"/>
        <v>0</v>
      </c>
      <c r="EE68" s="46"/>
      <c r="EF68" s="6"/>
      <c r="EG68" s="6"/>
      <c r="EH68" s="6"/>
      <c r="EI68" s="6"/>
      <c r="EJ68" s="6"/>
      <c r="EK68" s="6"/>
      <c r="EL68" s="6"/>
      <c r="EM68" s="6"/>
      <c r="EN68" s="6"/>
      <c r="EO68" s="6"/>
      <c r="EP68" s="6"/>
      <c r="EQ68" s="6"/>
      <c r="ER68" s="6"/>
      <c r="ES68" s="8">
        <f t="shared" si="683"/>
        <v>0</v>
      </c>
      <c r="EU68" s="46"/>
      <c r="EV68" s="6"/>
      <c r="EW68" s="6"/>
      <c r="EX68" s="6"/>
      <c r="EY68" s="6"/>
      <c r="EZ68" s="6"/>
      <c r="FA68" s="6"/>
      <c r="FB68" s="6"/>
      <c r="FC68" s="6"/>
      <c r="FD68" s="6"/>
      <c r="FE68" s="6"/>
      <c r="FF68" s="6"/>
      <c r="FG68" s="6"/>
      <c r="FH68" s="6"/>
      <c r="FI68" s="8">
        <f t="shared" si="685"/>
        <v>0</v>
      </c>
      <c r="FK68" s="46"/>
      <c r="FL68" s="6"/>
      <c r="FM68" s="6"/>
      <c r="FN68" s="6"/>
      <c r="FO68" s="6"/>
      <c r="FP68" s="6"/>
      <c r="FQ68" s="6"/>
      <c r="FR68" s="6"/>
      <c r="FS68" s="6"/>
      <c r="FT68" s="6"/>
      <c r="FU68" s="6"/>
      <c r="FV68" s="6"/>
      <c r="FW68" s="6"/>
      <c r="FX68" s="6"/>
      <c r="FY68" s="8">
        <f t="shared" si="687"/>
        <v>0</v>
      </c>
      <c r="GB68" s="46"/>
      <c r="GC68" s="6"/>
      <c r="GD68" s="6"/>
      <c r="GE68" s="6"/>
      <c r="GF68" s="6"/>
      <c r="GG68" s="6"/>
      <c r="GH68" s="6"/>
      <c r="GI68" s="6"/>
      <c r="GJ68" s="6"/>
      <c r="GK68" s="6"/>
      <c r="GL68" s="6"/>
      <c r="GM68" s="6"/>
      <c r="GN68" s="6"/>
      <c r="GO68" s="6"/>
      <c r="GP68" s="8">
        <f t="shared" si="689"/>
        <v>0</v>
      </c>
    </row>
    <row r="69" spans="2:198" ht="15" x14ac:dyDescent="0.25">
      <c r="B69" s="12" t="s">
        <v>144</v>
      </c>
      <c r="C69" s="16">
        <f>SUM(C64:C68)</f>
        <v>100000</v>
      </c>
      <c r="D69" s="16"/>
      <c r="E69" s="16"/>
      <c r="F69" s="16">
        <f>SUM(F64:F68)</f>
        <v>-2779800</v>
      </c>
      <c r="G69" s="16"/>
      <c r="H69" s="12"/>
      <c r="I69" s="12"/>
      <c r="J69" s="13"/>
      <c r="K69" s="13">
        <f t="shared" ref="K69:T69" si="699">SUM(K64:K68)</f>
        <v>0</v>
      </c>
      <c r="L69" s="13">
        <f t="shared" si="699"/>
        <v>-2779800</v>
      </c>
      <c r="M69" s="13">
        <f t="shared" si="699"/>
        <v>0</v>
      </c>
      <c r="N69" s="13">
        <f t="shared" si="699"/>
        <v>0</v>
      </c>
      <c r="O69" s="13">
        <f t="shared" si="699"/>
        <v>0</v>
      </c>
      <c r="P69" s="13">
        <f t="shared" si="699"/>
        <v>0</v>
      </c>
      <c r="Q69" s="13">
        <f t="shared" si="699"/>
        <v>0</v>
      </c>
      <c r="R69" s="13">
        <f t="shared" si="699"/>
        <v>0</v>
      </c>
      <c r="S69" s="13">
        <f t="shared" si="699"/>
        <v>0</v>
      </c>
      <c r="T69" s="13">
        <f t="shared" si="699"/>
        <v>0</v>
      </c>
      <c r="U69" s="13">
        <f t="shared" ref="U69:W69" si="700">SUM(U64:U68)</f>
        <v>0</v>
      </c>
      <c r="V69" s="13">
        <f t="shared" si="700"/>
        <v>0</v>
      </c>
      <c r="W69" s="13">
        <f t="shared" si="700"/>
        <v>0</v>
      </c>
      <c r="AR69" s="8">
        <f t="shared" ref="AR69:BA69" si="701">SUM(AR64:AR68)</f>
        <v>0</v>
      </c>
      <c r="AS69" s="8">
        <f t="shared" si="701"/>
        <v>-2779800</v>
      </c>
      <c r="AT69" s="8">
        <f t="shared" si="701"/>
        <v>0</v>
      </c>
      <c r="AU69" s="8">
        <f t="shared" si="701"/>
        <v>0</v>
      </c>
      <c r="AV69" s="8">
        <f t="shared" si="701"/>
        <v>0</v>
      </c>
      <c r="AW69" s="8">
        <f t="shared" si="701"/>
        <v>0</v>
      </c>
      <c r="AX69" s="8">
        <f t="shared" si="701"/>
        <v>0</v>
      </c>
      <c r="AY69" s="8">
        <f t="shared" si="701"/>
        <v>0</v>
      </c>
      <c r="AZ69" s="8">
        <f t="shared" si="701"/>
        <v>0</v>
      </c>
      <c r="BA69" s="8">
        <f t="shared" si="701"/>
        <v>0</v>
      </c>
      <c r="BB69" s="8">
        <f t="shared" ref="BB69:BD69" si="702">SUM(BB64:BB68)</f>
        <v>0</v>
      </c>
      <c r="BC69" s="8">
        <f t="shared" si="702"/>
        <v>0</v>
      </c>
      <c r="BD69" s="8">
        <f t="shared" si="702"/>
        <v>0</v>
      </c>
      <c r="BE69" s="72">
        <f>SUM(AR69:BA69)</f>
        <v>-2779800</v>
      </c>
      <c r="CK69" s="30"/>
      <c r="CX69" s="46" t="str">
        <f t="shared" si="671"/>
        <v>Sum</v>
      </c>
      <c r="CY69" s="72">
        <f t="shared" ref="CY69:DL69" si="703">SUM(CY64:CY68)</f>
        <v>0</v>
      </c>
      <c r="CZ69" s="72">
        <f t="shared" si="703"/>
        <v>2779800</v>
      </c>
      <c r="DA69" s="72">
        <f t="shared" si="703"/>
        <v>0</v>
      </c>
      <c r="DB69" s="72">
        <f t="shared" si="703"/>
        <v>0</v>
      </c>
      <c r="DC69" s="72">
        <f t="shared" si="703"/>
        <v>0</v>
      </c>
      <c r="DD69" s="72">
        <f t="shared" si="703"/>
        <v>0</v>
      </c>
      <c r="DE69" s="72">
        <f t="shared" si="703"/>
        <v>0</v>
      </c>
      <c r="DF69" s="72">
        <f t="shared" si="703"/>
        <v>0</v>
      </c>
      <c r="DG69" s="72">
        <f t="shared" si="703"/>
        <v>0</v>
      </c>
      <c r="DH69" s="72">
        <f t="shared" si="703"/>
        <v>0</v>
      </c>
      <c r="DI69" s="72">
        <f t="shared" ref="DI69:DK69" si="704">SUM(DI64:DI68)</f>
        <v>0</v>
      </c>
      <c r="DJ69" s="72">
        <f t="shared" si="704"/>
        <v>0</v>
      </c>
      <c r="DK69" s="72">
        <f t="shared" si="704"/>
        <v>0</v>
      </c>
      <c r="DL69" s="72">
        <f t="shared" si="703"/>
        <v>2779800</v>
      </c>
      <c r="DO69" s="46" t="str">
        <f t="shared" si="676"/>
        <v>Sum</v>
      </c>
      <c r="DP69" s="6">
        <f>IF($H69="NFR",CY69,0)</f>
        <v>0</v>
      </c>
      <c r="DQ69" s="6">
        <f t="shared" ref="DQ69:DY69" si="705">IF($H69="NFR",CZ69,0)</f>
        <v>0</v>
      </c>
      <c r="DR69" s="6">
        <f t="shared" si="705"/>
        <v>0</v>
      </c>
      <c r="DS69" s="6">
        <f t="shared" si="705"/>
        <v>0</v>
      </c>
      <c r="DT69" s="6">
        <f t="shared" si="705"/>
        <v>0</v>
      </c>
      <c r="DU69" s="6">
        <f t="shared" si="705"/>
        <v>0</v>
      </c>
      <c r="DV69" s="6">
        <f t="shared" si="705"/>
        <v>0</v>
      </c>
      <c r="DW69" s="6">
        <f t="shared" si="705"/>
        <v>0</v>
      </c>
      <c r="DX69" s="6">
        <f t="shared" si="705"/>
        <v>0</v>
      </c>
      <c r="DY69" s="6">
        <f t="shared" si="705"/>
        <v>0</v>
      </c>
      <c r="DZ69" s="6">
        <f t="shared" si="678"/>
        <v>0</v>
      </c>
      <c r="EA69" s="6">
        <f t="shared" si="679"/>
        <v>0</v>
      </c>
      <c r="EB69" s="6">
        <f t="shared" si="680"/>
        <v>0</v>
      </c>
      <c r="EC69" s="8">
        <f t="shared" si="681"/>
        <v>0</v>
      </c>
      <c r="EE69" s="46" t="str">
        <f t="shared" si="65"/>
        <v>Sum</v>
      </c>
      <c r="EF69" s="6">
        <f t="shared" ref="EF69:ER69" si="706">IF($H69=$EE$1,CY69,0)</f>
        <v>0</v>
      </c>
      <c r="EG69" s="6">
        <f t="shared" si="706"/>
        <v>0</v>
      </c>
      <c r="EH69" s="6">
        <f t="shared" si="706"/>
        <v>0</v>
      </c>
      <c r="EI69" s="6">
        <f t="shared" si="706"/>
        <v>0</v>
      </c>
      <c r="EJ69" s="6">
        <f t="shared" si="706"/>
        <v>0</v>
      </c>
      <c r="EK69" s="6">
        <f t="shared" si="706"/>
        <v>0</v>
      </c>
      <c r="EL69" s="6">
        <f t="shared" si="706"/>
        <v>0</v>
      </c>
      <c r="EM69" s="6">
        <f t="shared" si="706"/>
        <v>0</v>
      </c>
      <c r="EN69" s="6">
        <f t="shared" si="706"/>
        <v>0</v>
      </c>
      <c r="EO69" s="6">
        <f t="shared" si="706"/>
        <v>0</v>
      </c>
      <c r="EP69" s="6">
        <f t="shared" si="706"/>
        <v>0</v>
      </c>
      <c r="EQ69" s="6">
        <f t="shared" si="706"/>
        <v>0</v>
      </c>
      <c r="ER69" s="6">
        <f t="shared" si="706"/>
        <v>0</v>
      </c>
      <c r="ES69" s="8">
        <f t="shared" si="683"/>
        <v>0</v>
      </c>
      <c r="EU69" s="46" t="str">
        <f t="shared" si="67"/>
        <v>Sum</v>
      </c>
      <c r="EV69" s="6">
        <f t="shared" ref="EV69:FH69" si="707">IF($H69=$EU$1,CY69,0)</f>
        <v>0</v>
      </c>
      <c r="EW69" s="6">
        <f t="shared" si="707"/>
        <v>0</v>
      </c>
      <c r="EX69" s="6">
        <f t="shared" si="707"/>
        <v>0</v>
      </c>
      <c r="EY69" s="6">
        <f t="shared" si="707"/>
        <v>0</v>
      </c>
      <c r="EZ69" s="6">
        <f t="shared" si="707"/>
        <v>0</v>
      </c>
      <c r="FA69" s="6">
        <f t="shared" si="707"/>
        <v>0</v>
      </c>
      <c r="FB69" s="6">
        <f t="shared" si="707"/>
        <v>0</v>
      </c>
      <c r="FC69" s="6">
        <f t="shared" si="707"/>
        <v>0</v>
      </c>
      <c r="FD69" s="6">
        <f t="shared" si="707"/>
        <v>0</v>
      </c>
      <c r="FE69" s="6">
        <f t="shared" si="707"/>
        <v>0</v>
      </c>
      <c r="FF69" s="6">
        <f t="shared" si="707"/>
        <v>0</v>
      </c>
      <c r="FG69" s="6">
        <f t="shared" si="707"/>
        <v>0</v>
      </c>
      <c r="FH69" s="6">
        <f t="shared" si="707"/>
        <v>0</v>
      </c>
      <c r="FI69" s="8">
        <f t="shared" si="685"/>
        <v>0</v>
      </c>
      <c r="FK69" s="46" t="str">
        <f t="shared" si="69"/>
        <v>Sum</v>
      </c>
      <c r="FL69" s="6">
        <f t="shared" ref="FL69:FX69" si="708">IF($H69=$FK$1,CY69,0)</f>
        <v>0</v>
      </c>
      <c r="FM69" s="6">
        <f t="shared" si="708"/>
        <v>0</v>
      </c>
      <c r="FN69" s="6">
        <f t="shared" si="708"/>
        <v>0</v>
      </c>
      <c r="FO69" s="6">
        <f t="shared" si="708"/>
        <v>0</v>
      </c>
      <c r="FP69" s="6">
        <f t="shared" si="708"/>
        <v>0</v>
      </c>
      <c r="FQ69" s="6">
        <f t="shared" si="708"/>
        <v>0</v>
      </c>
      <c r="FR69" s="6">
        <f t="shared" si="708"/>
        <v>0</v>
      </c>
      <c r="FS69" s="6">
        <f t="shared" si="708"/>
        <v>0</v>
      </c>
      <c r="FT69" s="6">
        <f t="shared" si="708"/>
        <v>0</v>
      </c>
      <c r="FU69" s="6">
        <f t="shared" si="708"/>
        <v>0</v>
      </c>
      <c r="FV69" s="6">
        <f t="shared" si="708"/>
        <v>0</v>
      </c>
      <c r="FW69" s="6">
        <f t="shared" si="708"/>
        <v>0</v>
      </c>
      <c r="FX69" s="6">
        <f t="shared" si="708"/>
        <v>0</v>
      </c>
      <c r="FY69" s="8">
        <f t="shared" si="687"/>
        <v>0</v>
      </c>
      <c r="GB69" s="46" t="str">
        <f t="shared" si="52"/>
        <v>Sum</v>
      </c>
      <c r="GC69" s="8">
        <f t="shared" ref="GC69:GL69" si="709">SUM(GC65:GC67)</f>
        <v>0</v>
      </c>
      <c r="GD69" s="8">
        <f t="shared" si="709"/>
        <v>0</v>
      </c>
      <c r="GE69" s="8">
        <f t="shared" si="709"/>
        <v>0</v>
      </c>
      <c r="GF69" s="8">
        <f t="shared" si="709"/>
        <v>0</v>
      </c>
      <c r="GG69" s="8">
        <f t="shared" si="709"/>
        <v>0</v>
      </c>
      <c r="GH69" s="8">
        <f t="shared" si="709"/>
        <v>0</v>
      </c>
      <c r="GI69" s="8">
        <f t="shared" si="709"/>
        <v>0</v>
      </c>
      <c r="GJ69" s="8">
        <f t="shared" si="709"/>
        <v>0</v>
      </c>
      <c r="GK69" s="8">
        <f t="shared" si="709"/>
        <v>0</v>
      </c>
      <c r="GL69" s="8">
        <f t="shared" si="709"/>
        <v>0</v>
      </c>
      <c r="GM69" s="8">
        <f t="shared" ref="GM69:GO69" si="710">SUM(GM65:GM67)</f>
        <v>0</v>
      </c>
      <c r="GN69" s="8">
        <f t="shared" si="710"/>
        <v>0</v>
      </c>
      <c r="GO69" s="8">
        <f t="shared" si="710"/>
        <v>0</v>
      </c>
      <c r="GP69" s="8">
        <f t="shared" si="689"/>
        <v>0</v>
      </c>
    </row>
    <row r="70" spans="2:198" customFormat="1" x14ac:dyDescent="0.2"/>
    <row r="71" spans="2:198" ht="23.25" customHeight="1" x14ac:dyDescent="0.25">
      <c r="CK71" s="30"/>
      <c r="CX71" s="46" t="s">
        <v>145</v>
      </c>
      <c r="CY71" s="72">
        <f>-(AR8+AR14+AR27)*(1+Registrering!$I$28)+CY61</f>
        <v>0</v>
      </c>
      <c r="CZ71" s="72">
        <f>-(AS8+AS14+AS27)*(1+Registrering!$I$28)+CZ61</f>
        <v>-2564586.4166061822</v>
      </c>
      <c r="DA71" s="72">
        <f>-(AT8+AT14+AT27)*(1+Registrering!$I$28)+DA61</f>
        <v>0</v>
      </c>
      <c r="DB71" s="72">
        <f>-(AU8+AU14+AU27)*(1+Registrering!$I$28)+DB61</f>
        <v>0</v>
      </c>
      <c r="DC71" s="72">
        <f>-(AV8+AV14+AV27)*(1+Registrering!$I$28)+DC61</f>
        <v>0</v>
      </c>
      <c r="DD71" s="72">
        <f>-(AW8+AW14+AW27)*(1+Registrering!$I$28)+DD61</f>
        <v>0</v>
      </c>
      <c r="DE71" s="72">
        <f>-(AX8+AX14+AX27)*(1+Registrering!$I$28)+DE61</f>
        <v>0</v>
      </c>
      <c r="DF71" s="72">
        <f>-(AY8+AY14+AY27)*(1+Registrering!$I$28)+DF61</f>
        <v>0</v>
      </c>
      <c r="DG71" s="72">
        <f>-(AZ8+AZ14+AZ27)*(1+Registrering!$I$28)+DG61</f>
        <v>0</v>
      </c>
      <c r="DH71" s="72">
        <f>-(BA8+BA14+BA27)*(1+Registrering!$I$28)+DH61</f>
        <v>0</v>
      </c>
      <c r="DI71" s="72">
        <f>-(BB8+BB14+BB27)*(1+Registrering!$I$28)+DI61</f>
        <v>0</v>
      </c>
      <c r="DJ71" s="72">
        <f>-(BC8+BC14+BC27)*(1+Registrering!$I$28)+DJ61</f>
        <v>0</v>
      </c>
      <c r="DK71" s="72">
        <f>-(BD8+BD14+BD27)*(1+Registrering!$I$28)+DK61</f>
        <v>0</v>
      </c>
      <c r="DL71" s="72">
        <f t="shared" ref="DL71:DL74" si="711">SUM(CY71:DK71)</f>
        <v>-2564586.4166061822</v>
      </c>
      <c r="DO71" s="46"/>
      <c r="DP71" s="30"/>
      <c r="DQ71" s="30"/>
      <c r="DR71" s="30"/>
      <c r="DS71" s="30"/>
      <c r="DT71" s="30"/>
      <c r="DU71" s="30"/>
      <c r="DV71" s="30"/>
      <c r="DW71" s="30"/>
      <c r="DX71" s="30"/>
      <c r="DY71" s="30"/>
      <c r="DZ71" s="30"/>
      <c r="EA71" s="30"/>
      <c r="EB71" s="30"/>
      <c r="EC71" s="30"/>
      <c r="EE71" s="46"/>
      <c r="EF71" s="30"/>
      <c r="EG71" s="30"/>
      <c r="EH71" s="30"/>
      <c r="EI71" s="30"/>
      <c r="EJ71" s="30"/>
      <c r="EK71" s="30"/>
      <c r="EL71" s="30"/>
      <c r="EM71" s="30"/>
      <c r="EN71" s="30"/>
      <c r="EO71" s="30"/>
      <c r="EP71" s="30"/>
      <c r="EQ71" s="30"/>
      <c r="ER71" s="30"/>
      <c r="ES71" s="30"/>
      <c r="EU71" s="46"/>
      <c r="EV71" s="30"/>
      <c r="EW71" s="30"/>
      <c r="EX71" s="30"/>
      <c r="EY71" s="30"/>
      <c r="EZ71" s="30"/>
      <c r="FA71" s="30"/>
      <c r="FB71" s="30"/>
      <c r="FC71" s="30"/>
      <c r="FD71" s="30"/>
      <c r="FE71" s="30"/>
      <c r="FF71" s="30"/>
      <c r="FG71" s="30"/>
      <c r="FH71" s="30"/>
      <c r="FI71" s="30"/>
      <c r="FK71" s="46"/>
      <c r="FL71" s="30"/>
      <c r="FM71" s="30"/>
      <c r="FN71" s="30"/>
      <c r="FO71" s="30"/>
      <c r="FP71" s="30"/>
      <c r="FQ71" s="30"/>
      <c r="FR71" s="30"/>
      <c r="FS71" s="30"/>
      <c r="FT71" s="30"/>
      <c r="FU71" s="30"/>
      <c r="FV71" s="30"/>
      <c r="FW71" s="30"/>
      <c r="FX71" s="30"/>
      <c r="FY71" s="30"/>
      <c r="GB71" s="46"/>
      <c r="GC71" s="30"/>
      <c r="GD71" s="30"/>
      <c r="GE71" s="30"/>
      <c r="GF71" s="30"/>
      <c r="GG71" s="30"/>
      <c r="GH71" s="30"/>
      <c r="GI71" s="30"/>
      <c r="GJ71" s="30"/>
      <c r="GK71" s="30"/>
      <c r="GL71" s="30"/>
      <c r="GM71" s="30"/>
      <c r="GN71" s="30"/>
      <c r="GO71" s="30"/>
      <c r="GP71" s="30"/>
    </row>
    <row r="72" spans="2:198" ht="15" x14ac:dyDescent="0.25">
      <c r="B72" s="12" t="s">
        <v>146</v>
      </c>
      <c r="C72" s="16">
        <f>C61+C35+C27+C21+C14+C8+C69</f>
        <v>-2610322.7509052278</v>
      </c>
      <c r="D72" s="16"/>
      <c r="E72" s="16"/>
      <c r="F72" s="16">
        <f>SUM(K72:W72)</f>
        <v>0</v>
      </c>
      <c r="G72" s="16"/>
      <c r="H72" s="12"/>
      <c r="I72" s="12"/>
      <c r="J72" s="13"/>
      <c r="K72" s="13">
        <f>IFERROR(VLOOKUP(Registrering!$B$28,$CX$71:$DL$74,2,FALSE),0)</f>
        <v>0</v>
      </c>
      <c r="L72" s="13">
        <f>IFERROR(VLOOKUP(Registrering!$B$28,$CX$71:$DL$74,3,FALSE),0)</f>
        <v>0</v>
      </c>
      <c r="M72" s="13">
        <f>IFERROR(VLOOKUP(Registrering!$B$28,$CX$71:$DL$74,4,FALSE),0)</f>
        <v>0</v>
      </c>
      <c r="N72" s="13">
        <f>IFERROR(VLOOKUP(Registrering!$B$28,$CX$71:$DL$74,5,FALSE),0)</f>
        <v>0</v>
      </c>
      <c r="O72" s="13">
        <f>IFERROR(VLOOKUP(Registrering!$B$28,$CX$71:$DL$74,6,FALSE),0)</f>
        <v>0</v>
      </c>
      <c r="P72" s="13">
        <f>IFERROR(VLOOKUP(Registrering!$B$28,$CX$71:$DL$74,7,FALSE),0)</f>
        <v>0</v>
      </c>
      <c r="Q72" s="13">
        <f>IFERROR(VLOOKUP(Registrering!$B$28,$CX$71:$DL$74,8,FALSE),0)</f>
        <v>0</v>
      </c>
      <c r="R72" s="13">
        <f>IFERROR(VLOOKUP(Registrering!$B$28,$CX$71:$DL$74,9,FALSE),0)</f>
        <v>0</v>
      </c>
      <c r="S72" s="13">
        <f>IFERROR(VLOOKUP(Registrering!$B$28,$CX$71:$DL$74,10,FALSE),0)</f>
        <v>0</v>
      </c>
      <c r="T72" s="13">
        <f>IFERROR(VLOOKUP(Registrering!$B$28,$CX$71:$DL$74,11,FALSE),0)</f>
        <v>0</v>
      </c>
      <c r="U72" s="13">
        <f>IFERROR(VLOOKUP(Registrering!$B$28,$CX$71:$DL$74,12,FALSE),0)</f>
        <v>0</v>
      </c>
      <c r="V72" s="13">
        <f>IFERROR(VLOOKUP(Registrering!$B$28,$CX$71:$DL$74,13,FALSE),0)</f>
        <v>0</v>
      </c>
      <c r="W72" s="13">
        <f>IFERROR(VLOOKUP(Registrering!$B$28,$CX$71:$DL$74,14,FALSE),0)</f>
        <v>0</v>
      </c>
      <c r="CK72" s="30"/>
      <c r="CX72" s="46" t="s">
        <v>147</v>
      </c>
      <c r="CY72" s="72">
        <f t="shared" ref="CY72:DG72" si="712">CY61+CY29+CY35+CY68</f>
        <v>0</v>
      </c>
      <c r="CZ72" s="72">
        <f t="shared" si="712"/>
        <v>-2610322.7509052278</v>
      </c>
      <c r="DA72" s="72">
        <f t="shared" si="712"/>
        <v>0</v>
      </c>
      <c r="DB72" s="72">
        <f t="shared" si="712"/>
        <v>0</v>
      </c>
      <c r="DC72" s="72">
        <f t="shared" si="712"/>
        <v>0</v>
      </c>
      <c r="DD72" s="72">
        <f t="shared" si="712"/>
        <v>0</v>
      </c>
      <c r="DE72" s="72">
        <f t="shared" si="712"/>
        <v>0</v>
      </c>
      <c r="DF72" s="72">
        <f t="shared" si="712"/>
        <v>0</v>
      </c>
      <c r="DG72" s="72">
        <f t="shared" si="712"/>
        <v>0</v>
      </c>
      <c r="DH72" s="72">
        <f>DH61+DH29+DH35+DH68</f>
        <v>0</v>
      </c>
      <c r="DI72" s="72">
        <f t="shared" ref="DI72:DK72" si="713">DI61+DI29+DI35+DI68</f>
        <v>0</v>
      </c>
      <c r="DJ72" s="72">
        <f t="shared" si="713"/>
        <v>0</v>
      </c>
      <c r="DK72" s="72">
        <f t="shared" si="713"/>
        <v>0</v>
      </c>
      <c r="DL72" s="72">
        <f t="shared" si="711"/>
        <v>-2610322.7509052278</v>
      </c>
      <c r="DO72" s="46"/>
      <c r="DP72" s="30">
        <f t="shared" ref="DP72:EC72" si="714">SUM(DP$39:DP$60)+SUM(DP$32:DP$34)+SUM(DP$24:DP$26)+SUM(DP$11:DP$13)+SUM(DP$4:DP$7)</f>
        <v>0</v>
      </c>
      <c r="DQ72" s="30">
        <f t="shared" si="714"/>
        <v>0</v>
      </c>
      <c r="DR72" s="30">
        <f t="shared" si="714"/>
        <v>0</v>
      </c>
      <c r="DS72" s="30">
        <f t="shared" si="714"/>
        <v>0</v>
      </c>
      <c r="DT72" s="30">
        <f t="shared" si="714"/>
        <v>0</v>
      </c>
      <c r="DU72" s="30">
        <f t="shared" si="714"/>
        <v>0</v>
      </c>
      <c r="DV72" s="30">
        <f t="shared" si="714"/>
        <v>0</v>
      </c>
      <c r="DW72" s="30">
        <f t="shared" si="714"/>
        <v>0</v>
      </c>
      <c r="DX72" s="30">
        <f t="shared" si="714"/>
        <v>0</v>
      </c>
      <c r="DY72" s="30">
        <f t="shared" si="714"/>
        <v>0</v>
      </c>
      <c r="DZ72" s="30">
        <f t="shared" si="714"/>
        <v>0</v>
      </c>
      <c r="EA72" s="30">
        <f t="shared" si="714"/>
        <v>0</v>
      </c>
      <c r="EB72" s="30">
        <f t="shared" si="714"/>
        <v>0</v>
      </c>
      <c r="EC72" s="30">
        <f t="shared" si="714"/>
        <v>0</v>
      </c>
      <c r="ED72" s="30">
        <f t="shared" ref="ED72:FY72" si="715">SUM(ED39:ED60)+SUM(ED32:ED34)+SUM(ED24:ED26)+SUM(ED11:ED13)+SUM(ED4:ED7)</f>
        <v>0</v>
      </c>
      <c r="EE72" s="30">
        <f t="shared" si="715"/>
        <v>0</v>
      </c>
      <c r="EF72" s="30">
        <f t="shared" si="715"/>
        <v>0</v>
      </c>
      <c r="EG72" s="30">
        <f t="shared" si="715"/>
        <v>-1277497.5</v>
      </c>
      <c r="EH72" s="30">
        <f t="shared" si="715"/>
        <v>0</v>
      </c>
      <c r="EI72" s="30">
        <f t="shared" si="715"/>
        <v>0</v>
      </c>
      <c r="EJ72" s="30">
        <f t="shared" si="715"/>
        <v>0</v>
      </c>
      <c r="EK72" s="30">
        <f t="shared" si="715"/>
        <v>0</v>
      </c>
      <c r="EL72" s="30">
        <f t="shared" si="715"/>
        <v>0</v>
      </c>
      <c r="EM72" s="30">
        <f t="shared" si="715"/>
        <v>0</v>
      </c>
      <c r="EN72" s="30">
        <f t="shared" si="715"/>
        <v>0</v>
      </c>
      <c r="EO72" s="30">
        <f t="shared" si="715"/>
        <v>0</v>
      </c>
      <c r="EP72" s="30">
        <f t="shared" si="715"/>
        <v>0</v>
      </c>
      <c r="EQ72" s="30">
        <f t="shared" si="715"/>
        <v>0</v>
      </c>
      <c r="ER72" s="30">
        <f t="shared" si="715"/>
        <v>0</v>
      </c>
      <c r="ES72" s="30">
        <f t="shared" si="715"/>
        <v>-1277497.5</v>
      </c>
      <c r="ET72" s="30">
        <f t="shared" si="715"/>
        <v>0</v>
      </c>
      <c r="EU72" s="30">
        <f t="shared" si="715"/>
        <v>0</v>
      </c>
      <c r="EV72" s="30">
        <f t="shared" si="715"/>
        <v>0</v>
      </c>
      <c r="EW72" s="30">
        <f t="shared" si="715"/>
        <v>-582779.5</v>
      </c>
      <c r="EX72" s="30">
        <f t="shared" si="715"/>
        <v>0</v>
      </c>
      <c r="EY72" s="30">
        <f t="shared" si="715"/>
        <v>0</v>
      </c>
      <c r="EZ72" s="30">
        <f t="shared" si="715"/>
        <v>0</v>
      </c>
      <c r="FA72" s="30">
        <f t="shared" si="715"/>
        <v>0</v>
      </c>
      <c r="FB72" s="30">
        <f t="shared" si="715"/>
        <v>0</v>
      </c>
      <c r="FC72" s="30">
        <f t="shared" si="715"/>
        <v>0</v>
      </c>
      <c r="FD72" s="30">
        <f t="shared" si="715"/>
        <v>0</v>
      </c>
      <c r="FE72" s="30">
        <f t="shared" si="715"/>
        <v>0</v>
      </c>
      <c r="FF72" s="30">
        <f t="shared" si="715"/>
        <v>0</v>
      </c>
      <c r="FG72" s="30">
        <f t="shared" si="715"/>
        <v>0</v>
      </c>
      <c r="FH72" s="30">
        <f t="shared" si="715"/>
        <v>0</v>
      </c>
      <c r="FI72" s="30">
        <f t="shared" si="715"/>
        <v>-582779.5</v>
      </c>
      <c r="FJ72" s="30">
        <f t="shared" si="715"/>
        <v>0</v>
      </c>
      <c r="FK72" s="30">
        <f t="shared" si="715"/>
        <v>0</v>
      </c>
      <c r="FL72" s="30">
        <f t="shared" si="715"/>
        <v>0</v>
      </c>
      <c r="FM72" s="30">
        <f t="shared" si="715"/>
        <v>-850045.75090522761</v>
      </c>
      <c r="FN72" s="30">
        <f t="shared" si="715"/>
        <v>0</v>
      </c>
      <c r="FO72" s="30">
        <f t="shared" si="715"/>
        <v>0</v>
      </c>
      <c r="FP72" s="30">
        <f t="shared" si="715"/>
        <v>0</v>
      </c>
      <c r="FQ72" s="30">
        <f t="shared" si="715"/>
        <v>0</v>
      </c>
      <c r="FR72" s="30">
        <f t="shared" si="715"/>
        <v>0</v>
      </c>
      <c r="FS72" s="30">
        <f t="shared" si="715"/>
        <v>0</v>
      </c>
      <c r="FT72" s="30">
        <f t="shared" si="715"/>
        <v>0</v>
      </c>
      <c r="FU72" s="30">
        <f t="shared" si="715"/>
        <v>0</v>
      </c>
      <c r="FV72" s="30">
        <f t="shared" si="715"/>
        <v>0</v>
      </c>
      <c r="FW72" s="30">
        <f t="shared" si="715"/>
        <v>0</v>
      </c>
      <c r="FX72" s="30">
        <f t="shared" si="715"/>
        <v>0</v>
      </c>
      <c r="FY72" s="30">
        <f t="shared" si="715"/>
        <v>-850045.75090522761</v>
      </c>
      <c r="GB72" s="30">
        <f t="shared" ref="GB72:GP72" si="716">SUM(GB39:GB60)+SUM(GB32:GB34)+SUM(GB24:GB26)+SUM(GB11:GB13)+SUM(GB4:GB7)</f>
        <v>0</v>
      </c>
      <c r="GC72" s="30">
        <f t="shared" si="716"/>
        <v>0</v>
      </c>
      <c r="GD72" s="30">
        <f t="shared" si="716"/>
        <v>0</v>
      </c>
      <c r="GE72" s="30">
        <f t="shared" si="716"/>
        <v>0</v>
      </c>
      <c r="GF72" s="30">
        <f t="shared" si="716"/>
        <v>0</v>
      </c>
      <c r="GG72" s="30">
        <f t="shared" si="716"/>
        <v>0</v>
      </c>
      <c r="GH72" s="30">
        <f t="shared" si="716"/>
        <v>0</v>
      </c>
      <c r="GI72" s="30">
        <f t="shared" si="716"/>
        <v>0</v>
      </c>
      <c r="GJ72" s="30">
        <f t="shared" si="716"/>
        <v>0</v>
      </c>
      <c r="GK72" s="30">
        <f t="shared" si="716"/>
        <v>0</v>
      </c>
      <c r="GL72" s="30">
        <f t="shared" si="716"/>
        <v>0</v>
      </c>
      <c r="GM72" s="30">
        <f t="shared" si="716"/>
        <v>0</v>
      </c>
      <c r="GN72" s="30">
        <f t="shared" si="716"/>
        <v>0</v>
      </c>
      <c r="GO72" s="30">
        <f t="shared" si="716"/>
        <v>0</v>
      </c>
      <c r="GP72" s="30">
        <f t="shared" si="716"/>
        <v>0</v>
      </c>
    </row>
    <row r="73" spans="2:198" ht="15" x14ac:dyDescent="0.25">
      <c r="B73" s="12" t="s">
        <v>63</v>
      </c>
      <c r="C73" s="16"/>
      <c r="D73" s="16"/>
      <c r="E73" s="16"/>
      <c r="F73" s="16">
        <f>SUM(K73:W73)</f>
        <v>-2666603.6672204328</v>
      </c>
      <c r="G73" s="16"/>
      <c r="H73" s="12"/>
      <c r="I73" s="12"/>
      <c r="J73" s="13"/>
      <c r="K73" s="13">
        <f>CY74</f>
        <v>0</v>
      </c>
      <c r="L73" s="13">
        <f t="shared" ref="L73:T73" si="717">CZ74</f>
        <v>-2666603.6672204328</v>
      </c>
      <c r="M73" s="13">
        <f t="shared" si="717"/>
        <v>0</v>
      </c>
      <c r="N73" s="13">
        <f t="shared" si="717"/>
        <v>0</v>
      </c>
      <c r="O73" s="13">
        <f t="shared" si="717"/>
        <v>0</v>
      </c>
      <c r="P73" s="13">
        <f t="shared" si="717"/>
        <v>0</v>
      </c>
      <c r="Q73" s="13">
        <f t="shared" si="717"/>
        <v>0</v>
      </c>
      <c r="R73" s="13">
        <f t="shared" si="717"/>
        <v>0</v>
      </c>
      <c r="S73" s="13">
        <f t="shared" si="717"/>
        <v>0</v>
      </c>
      <c r="T73" s="13">
        <f t="shared" si="717"/>
        <v>0</v>
      </c>
      <c r="U73" s="13">
        <f>DI74</f>
        <v>0</v>
      </c>
      <c r="V73" s="13">
        <f>DJ74</f>
        <v>0</v>
      </c>
      <c r="W73" s="13">
        <f>DK74</f>
        <v>0</v>
      </c>
      <c r="CK73" s="30"/>
      <c r="CX73" s="46" t="s">
        <v>148</v>
      </c>
      <c r="CY73" s="73">
        <f t="shared" ref="CY73:DK73" si="718">K69-K68</f>
        <v>0</v>
      </c>
      <c r="CZ73" s="73">
        <f t="shared" si="718"/>
        <v>-2679800</v>
      </c>
      <c r="DA73" s="73">
        <f t="shared" si="718"/>
        <v>0</v>
      </c>
      <c r="DB73" s="73">
        <f t="shared" si="718"/>
        <v>0</v>
      </c>
      <c r="DC73" s="73">
        <f t="shared" si="718"/>
        <v>0</v>
      </c>
      <c r="DD73" s="73">
        <f t="shared" si="718"/>
        <v>0</v>
      </c>
      <c r="DE73" s="73">
        <f t="shared" si="718"/>
        <v>0</v>
      </c>
      <c r="DF73" s="73">
        <f t="shared" si="718"/>
        <v>0</v>
      </c>
      <c r="DG73" s="73">
        <f t="shared" si="718"/>
        <v>0</v>
      </c>
      <c r="DH73" s="73">
        <f t="shared" si="718"/>
        <v>0</v>
      </c>
      <c r="DI73" s="73">
        <f t="shared" si="718"/>
        <v>0</v>
      </c>
      <c r="DJ73" s="73">
        <f t="shared" si="718"/>
        <v>0</v>
      </c>
      <c r="DK73" s="73">
        <f t="shared" si="718"/>
        <v>0</v>
      </c>
      <c r="DL73" s="72">
        <f t="shared" si="711"/>
        <v>-2679800</v>
      </c>
      <c r="DO73" s="46" t="s">
        <v>77</v>
      </c>
      <c r="DP73" s="30">
        <f t="shared" ref="DP73:DY73" si="719">DP29+DP35</f>
        <v>0</v>
      </c>
      <c r="DQ73" s="30">
        <f t="shared" si="719"/>
        <v>0</v>
      </c>
      <c r="DR73" s="30">
        <f t="shared" si="719"/>
        <v>0</v>
      </c>
      <c r="DS73" s="30">
        <f t="shared" si="719"/>
        <v>0</v>
      </c>
      <c r="DT73" s="30">
        <f t="shared" si="719"/>
        <v>0</v>
      </c>
      <c r="DU73" s="30">
        <f t="shared" si="719"/>
        <v>0</v>
      </c>
      <c r="DV73" s="30">
        <f t="shared" si="719"/>
        <v>0</v>
      </c>
      <c r="DW73" s="30">
        <f t="shared" si="719"/>
        <v>0</v>
      </c>
      <c r="DX73" s="30">
        <f t="shared" si="719"/>
        <v>0</v>
      </c>
      <c r="DY73" s="30">
        <f t="shared" si="719"/>
        <v>0</v>
      </c>
      <c r="DZ73" s="30">
        <f t="shared" ref="DZ73:EB73" si="720">DZ29+DZ35</f>
        <v>0</v>
      </c>
      <c r="EA73" s="30">
        <f t="shared" si="720"/>
        <v>0</v>
      </c>
      <c r="EB73" s="30">
        <f t="shared" si="720"/>
        <v>0</v>
      </c>
      <c r="EC73" s="30">
        <f>EC35+EC29+EC14+EC8</f>
        <v>0</v>
      </c>
      <c r="EE73" s="46"/>
      <c r="ES73" s="32"/>
      <c r="EU73" s="46"/>
      <c r="FI73" s="32"/>
      <c r="FK73" s="46"/>
      <c r="FY73" s="32"/>
      <c r="GB73" s="46"/>
      <c r="GP73" s="32"/>
    </row>
    <row r="74" spans="2:198" ht="15" x14ac:dyDescent="0.25">
      <c r="B74" s="12" t="s">
        <v>149</v>
      </c>
      <c r="C74" s="16"/>
      <c r="D74" s="16"/>
      <c r="E74" s="16"/>
      <c r="F74" s="16">
        <f>SUM(K74:W74)</f>
        <v>2666603.6672204328</v>
      </c>
      <c r="G74" s="16"/>
      <c r="H74" s="12"/>
      <c r="I74" s="12"/>
      <c r="J74" s="13"/>
      <c r="K74" s="13">
        <f>AR74</f>
        <v>0</v>
      </c>
      <c r="L74" s="13">
        <f t="shared" ref="L74:T74" si="721">AS74</f>
        <v>2666603.6672204328</v>
      </c>
      <c r="M74" s="13">
        <f t="shared" si="721"/>
        <v>0</v>
      </c>
      <c r="N74" s="13">
        <f t="shared" si="721"/>
        <v>0</v>
      </c>
      <c r="O74" s="13">
        <f t="shared" si="721"/>
        <v>0</v>
      </c>
      <c r="P74" s="13">
        <f t="shared" si="721"/>
        <v>0</v>
      </c>
      <c r="Q74" s="13">
        <f t="shared" si="721"/>
        <v>0</v>
      </c>
      <c r="R74" s="13">
        <f t="shared" si="721"/>
        <v>0</v>
      </c>
      <c r="S74" s="13">
        <f t="shared" si="721"/>
        <v>0</v>
      </c>
      <c r="T74" s="13">
        <f t="shared" si="721"/>
        <v>0</v>
      </c>
      <c r="U74" s="13">
        <f>BB74</f>
        <v>0</v>
      </c>
      <c r="V74" s="13">
        <f>BC74</f>
        <v>0</v>
      </c>
      <c r="W74" s="13">
        <f>BD74</f>
        <v>0</v>
      </c>
      <c r="AR74" s="30">
        <f t="shared" ref="AR74:BA74" si="722">AR29+AR35+AR61+AR68+BF29</f>
        <v>0</v>
      </c>
      <c r="AS74" s="30">
        <f t="shared" si="722"/>
        <v>2666603.6672204328</v>
      </c>
      <c r="AT74" s="30">
        <f t="shared" si="722"/>
        <v>0</v>
      </c>
      <c r="AU74" s="30">
        <f t="shared" si="722"/>
        <v>0</v>
      </c>
      <c r="AV74" s="30">
        <f t="shared" si="722"/>
        <v>0</v>
      </c>
      <c r="AW74" s="30">
        <f t="shared" si="722"/>
        <v>0</v>
      </c>
      <c r="AX74" s="30">
        <f t="shared" si="722"/>
        <v>0</v>
      </c>
      <c r="AY74" s="30">
        <f t="shared" si="722"/>
        <v>0</v>
      </c>
      <c r="AZ74" s="30">
        <f t="shared" si="722"/>
        <v>0</v>
      </c>
      <c r="BA74" s="30">
        <f t="shared" si="722"/>
        <v>0</v>
      </c>
      <c r="BB74" s="30">
        <f>BB29+BB35+BB61+BB68+BP29</f>
        <v>0</v>
      </c>
      <c r="BC74" s="30">
        <f>BC29+BC35+BC61+BC68+BQ29</f>
        <v>0</v>
      </c>
      <c r="BD74" s="30">
        <f>BD29+BD35+BD61+BD68+BR29</f>
        <v>0</v>
      </c>
      <c r="BE74" s="30">
        <f>SUM(AR74:BD74)</f>
        <v>2666603.6672204328</v>
      </c>
      <c r="CK74" s="30"/>
      <c r="CX74" s="22" t="s">
        <v>63</v>
      </c>
      <c r="CY74" s="73">
        <f t="shared" ref="CY74:DK74" si="723">-(AR21+CJ29+GC72)</f>
        <v>0</v>
      </c>
      <c r="CZ74" s="73">
        <f t="shared" si="723"/>
        <v>-2666603.6672204328</v>
      </c>
      <c r="DA74" s="73">
        <f t="shared" si="723"/>
        <v>0</v>
      </c>
      <c r="DB74" s="73">
        <f t="shared" si="723"/>
        <v>0</v>
      </c>
      <c r="DC74" s="73">
        <f t="shared" si="723"/>
        <v>0</v>
      </c>
      <c r="DD74" s="73">
        <f t="shared" si="723"/>
        <v>0</v>
      </c>
      <c r="DE74" s="73">
        <f t="shared" si="723"/>
        <v>0</v>
      </c>
      <c r="DF74" s="73">
        <f t="shared" si="723"/>
        <v>0</v>
      </c>
      <c r="DG74" s="73">
        <f t="shared" si="723"/>
        <v>0</v>
      </c>
      <c r="DH74" s="73">
        <f t="shared" si="723"/>
        <v>0</v>
      </c>
      <c r="DI74" s="73">
        <f t="shared" si="723"/>
        <v>0</v>
      </c>
      <c r="DJ74" s="73">
        <f t="shared" si="723"/>
        <v>0</v>
      </c>
      <c r="DK74" s="73">
        <f t="shared" si="723"/>
        <v>0</v>
      </c>
      <c r="DL74" s="72">
        <f t="shared" si="711"/>
        <v>-2666603.6672204328</v>
      </c>
      <c r="DP74" s="32"/>
      <c r="DQ74" s="32"/>
      <c r="DR74" s="32"/>
      <c r="DS74" s="32"/>
      <c r="DT74" s="32"/>
      <c r="DU74" s="32"/>
      <c r="DV74" s="32"/>
      <c r="DW74" s="32"/>
      <c r="DX74" s="32"/>
      <c r="DY74" s="32"/>
      <c r="DZ74" s="32"/>
      <c r="EA74" s="32"/>
      <c r="EB74" s="32"/>
      <c r="EC74" s="32"/>
      <c r="EF74" s="32"/>
      <c r="EG74" s="32"/>
      <c r="EH74" s="32"/>
      <c r="EI74" s="32"/>
      <c r="EJ74" s="32"/>
      <c r="EK74" s="32"/>
      <c r="EL74" s="32"/>
      <c r="EM74" s="32"/>
      <c r="EN74" s="32"/>
      <c r="EO74" s="32"/>
      <c r="EP74" s="32"/>
      <c r="EQ74" s="32"/>
      <c r="ER74" s="32"/>
      <c r="ES74" s="32"/>
      <c r="EV74" s="32"/>
      <c r="EW74" s="32"/>
      <c r="EX74" s="32"/>
      <c r="EY74" s="32"/>
      <c r="EZ74" s="32"/>
      <c r="FA74" s="32"/>
      <c r="FB74" s="32"/>
      <c r="FC74" s="32"/>
      <c r="FD74" s="32"/>
      <c r="FE74" s="32"/>
      <c r="FF74" s="32"/>
      <c r="FG74" s="32"/>
      <c r="FH74" s="32"/>
      <c r="FI74" s="32"/>
      <c r="FL74" s="32"/>
      <c r="FM74" s="32"/>
      <c r="FN74" s="32"/>
      <c r="FO74" s="32"/>
      <c r="FP74" s="32"/>
      <c r="FQ74" s="32"/>
      <c r="FR74" s="32"/>
      <c r="FS74" s="32"/>
      <c r="FT74" s="32"/>
      <c r="FU74" s="32"/>
      <c r="FV74" s="32"/>
      <c r="FW74" s="32"/>
      <c r="FX74" s="32"/>
      <c r="FY74" s="32"/>
      <c r="GC74" s="32"/>
      <c r="GD74" s="32"/>
      <c r="GE74" s="32"/>
      <c r="GF74" s="32"/>
      <c r="GG74" s="32"/>
      <c r="GH74" s="32"/>
      <c r="GI74" s="32"/>
      <c r="GJ74" s="32"/>
      <c r="GK74" s="32"/>
      <c r="GL74" s="32"/>
      <c r="GM74" s="32"/>
      <c r="GN74" s="32"/>
      <c r="GO74" s="32"/>
      <c r="GP74" s="32"/>
    </row>
    <row r="75" spans="2:198" ht="15" x14ac:dyDescent="0.25">
      <c r="B75" s="12" t="s">
        <v>150</v>
      </c>
      <c r="C75" s="16"/>
      <c r="D75" s="16"/>
      <c r="E75" s="16"/>
      <c r="F75" s="13">
        <f>SUM(K75:W75)</f>
        <v>0</v>
      </c>
      <c r="G75" s="199"/>
      <c r="H75" s="12"/>
      <c r="I75" s="12"/>
      <c r="J75" s="13"/>
      <c r="K75" s="13">
        <f>SUM(K72:K74)+K79</f>
        <v>0</v>
      </c>
      <c r="L75" s="13">
        <f t="shared" ref="L75:W75" si="724">SUM(L72:L74)+L79</f>
        <v>0</v>
      </c>
      <c r="M75" s="13">
        <f t="shared" si="724"/>
        <v>0</v>
      </c>
      <c r="N75" s="13">
        <f t="shared" si="724"/>
        <v>0</v>
      </c>
      <c r="O75" s="13">
        <f t="shared" si="724"/>
        <v>0</v>
      </c>
      <c r="P75" s="13">
        <f t="shared" si="724"/>
        <v>0</v>
      </c>
      <c r="Q75" s="13">
        <f t="shared" si="724"/>
        <v>0</v>
      </c>
      <c r="R75" s="13">
        <f t="shared" si="724"/>
        <v>0</v>
      </c>
      <c r="S75" s="13">
        <f t="shared" si="724"/>
        <v>0</v>
      </c>
      <c r="T75" s="13">
        <f t="shared" si="724"/>
        <v>0</v>
      </c>
      <c r="U75" s="13">
        <f t="shared" si="724"/>
        <v>0</v>
      </c>
      <c r="V75" s="13">
        <f t="shared" si="724"/>
        <v>0</v>
      </c>
      <c r="W75" s="13">
        <f t="shared" si="724"/>
        <v>0</v>
      </c>
      <c r="CK75" s="30"/>
      <c r="CY75" s="32"/>
      <c r="CZ75" s="32"/>
      <c r="DO75" s="46"/>
      <c r="EE75" s="46"/>
      <c r="EU75" s="46"/>
      <c r="FK75" s="46"/>
      <c r="GB75" s="46"/>
    </row>
    <row r="76" spans="2:198" x14ac:dyDescent="0.2">
      <c r="B76"/>
      <c r="C76"/>
      <c r="D76"/>
      <c r="E76"/>
      <c r="F76"/>
      <c r="G76"/>
      <c r="H76"/>
      <c r="I76"/>
      <c r="J76"/>
      <c r="K76"/>
      <c r="L76"/>
      <c r="BG76" s="65"/>
      <c r="CK76" s="30"/>
      <c r="DO76" s="46"/>
      <c r="EE76" s="46"/>
      <c r="EU76" s="46"/>
      <c r="FK76" s="46"/>
      <c r="GB76" s="46"/>
    </row>
    <row r="77" spans="2:198" ht="15" x14ac:dyDescent="0.25">
      <c r="B77" s="12" t="s">
        <v>151</v>
      </c>
      <c r="C77" s="16"/>
      <c r="D77" s="12"/>
      <c r="E77" s="16"/>
      <c r="F77" s="16">
        <f>SUM(K77:W77)</f>
        <v>0</v>
      </c>
      <c r="G77" s="16"/>
      <c r="H77" s="12"/>
      <c r="I77" s="12"/>
      <c r="J77" s="13"/>
      <c r="K77" s="13">
        <f>K72</f>
        <v>0</v>
      </c>
      <c r="L77" s="13">
        <f t="shared" ref="L77:T77" si="725">L72</f>
        <v>0</v>
      </c>
      <c r="M77" s="13">
        <f t="shared" si="725"/>
        <v>0</v>
      </c>
      <c r="N77" s="13">
        <f t="shared" si="725"/>
        <v>0</v>
      </c>
      <c r="O77" s="13">
        <f t="shared" si="725"/>
        <v>0</v>
      </c>
      <c r="P77" s="13">
        <f t="shared" si="725"/>
        <v>0</v>
      </c>
      <c r="Q77" s="13">
        <f t="shared" si="725"/>
        <v>0</v>
      </c>
      <c r="R77" s="13">
        <f t="shared" si="725"/>
        <v>0</v>
      </c>
      <c r="S77" s="13">
        <f t="shared" si="725"/>
        <v>0</v>
      </c>
      <c r="T77" s="13">
        <f t="shared" si="725"/>
        <v>0</v>
      </c>
      <c r="U77" s="13">
        <f t="shared" ref="U77:W77" si="726">U72</f>
        <v>0</v>
      </c>
      <c r="V77" s="13">
        <f t="shared" si="726"/>
        <v>0</v>
      </c>
      <c r="W77" s="13">
        <f t="shared" si="726"/>
        <v>0</v>
      </c>
      <c r="BG77" s="65"/>
      <c r="CK77" s="30"/>
      <c r="DO77" s="46"/>
      <c r="EE77" s="46"/>
      <c r="EU77" s="46"/>
      <c r="FK77" s="46"/>
      <c r="GB77" s="46"/>
    </row>
    <row r="78" spans="2:198" ht="15" x14ac:dyDescent="0.25">
      <c r="B78" s="391" t="s">
        <v>152</v>
      </c>
      <c r="C78" s="392"/>
      <c r="D78" s="392"/>
      <c r="E78" s="392"/>
      <c r="F78" s="393">
        <f>SUM(K78:W78)</f>
        <v>0</v>
      </c>
      <c r="G78" s="392"/>
      <c r="H78" s="307"/>
      <c r="I78" s="307"/>
      <c r="J78" s="310"/>
      <c r="K78" s="596"/>
      <c r="L78" s="596"/>
      <c r="M78" s="596"/>
      <c r="N78" s="596"/>
      <c r="O78" s="596"/>
      <c r="P78" s="596"/>
      <c r="Q78" s="596"/>
      <c r="R78" s="596"/>
      <c r="S78" s="596"/>
      <c r="T78" s="596"/>
      <c r="U78" s="596"/>
      <c r="V78" s="596"/>
      <c r="W78" s="596"/>
      <c r="BG78" s="65"/>
      <c r="CK78" s="30"/>
      <c r="DO78" s="46"/>
      <c r="EE78" s="46"/>
      <c r="EU78" s="46"/>
      <c r="FK78" s="46"/>
      <c r="GB78" s="46"/>
    </row>
    <row r="79" spans="2:198" ht="15" x14ac:dyDescent="0.25">
      <c r="B79" s="391" t="s">
        <v>153</v>
      </c>
      <c r="C79" s="392"/>
      <c r="D79" s="392"/>
      <c r="E79" s="392"/>
      <c r="F79" s="393">
        <f>SUM(K79:W79)</f>
        <v>0</v>
      </c>
      <c r="G79" s="394"/>
      <c r="H79" s="307"/>
      <c r="I79" s="307"/>
      <c r="J79" s="310"/>
      <c r="K79" s="596"/>
      <c r="L79" s="596"/>
      <c r="M79" s="596"/>
      <c r="N79" s="596"/>
      <c r="O79" s="596"/>
      <c r="P79" s="596"/>
      <c r="Q79" s="596"/>
      <c r="R79" s="596"/>
      <c r="S79" s="596"/>
      <c r="T79" s="596"/>
      <c r="U79" s="596"/>
      <c r="V79" s="596"/>
      <c r="W79" s="596"/>
      <c r="BG79" s="65"/>
      <c r="CK79" s="30"/>
      <c r="DO79" s="46"/>
      <c r="EE79" s="46"/>
      <c r="EU79" s="46"/>
      <c r="FK79" s="46"/>
      <c r="GB79" s="46"/>
    </row>
    <row r="80" spans="2:198" ht="15" x14ac:dyDescent="0.25">
      <c r="B80" s="12" t="s">
        <v>151</v>
      </c>
      <c r="C80" s="16"/>
      <c r="D80" s="12"/>
      <c r="E80" s="16"/>
      <c r="F80" s="16">
        <f>SUM(K80:W80)</f>
        <v>0</v>
      </c>
      <c r="G80" s="16"/>
      <c r="H80" s="12"/>
      <c r="I80" s="12"/>
      <c r="J80" s="13"/>
      <c r="K80" s="13">
        <f>SUM(K77:K79)</f>
        <v>0</v>
      </c>
      <c r="L80" s="13">
        <f t="shared" ref="L80:T80" si="727">SUM(L77:L79)</f>
        <v>0</v>
      </c>
      <c r="M80" s="13">
        <f t="shared" si="727"/>
        <v>0</v>
      </c>
      <c r="N80" s="13">
        <f t="shared" si="727"/>
        <v>0</v>
      </c>
      <c r="O80" s="13">
        <f t="shared" si="727"/>
        <v>0</v>
      </c>
      <c r="P80" s="13">
        <f t="shared" si="727"/>
        <v>0</v>
      </c>
      <c r="Q80" s="13">
        <f t="shared" si="727"/>
        <v>0</v>
      </c>
      <c r="R80" s="13">
        <f t="shared" si="727"/>
        <v>0</v>
      </c>
      <c r="S80" s="13">
        <f t="shared" si="727"/>
        <v>0</v>
      </c>
      <c r="T80" s="13">
        <f t="shared" si="727"/>
        <v>0</v>
      </c>
      <c r="U80" s="13">
        <f t="shared" ref="U80:W80" si="728">SUM(U77:U79)</f>
        <v>0</v>
      </c>
      <c r="V80" s="13">
        <f t="shared" si="728"/>
        <v>0</v>
      </c>
      <c r="W80" s="13">
        <f t="shared" si="728"/>
        <v>0</v>
      </c>
      <c r="BG80" s="65"/>
      <c r="CK80" s="30"/>
      <c r="DO80" s="46"/>
      <c r="EE80" s="46"/>
      <c r="EU80" s="46"/>
      <c r="FK80" s="46"/>
      <c r="GB80" s="46"/>
    </row>
    <row r="81" spans="2:184" ht="15.75" thickBot="1" x14ac:dyDescent="0.3">
      <c r="O81" s="32"/>
      <c r="R81" s="32"/>
      <c r="S81"/>
      <c r="T81" s="32"/>
      <c r="BF81" s="185"/>
      <c r="BG81" s="185"/>
      <c r="BH81" s="185"/>
      <c r="BI81" s="185"/>
      <c r="BJ81" s="185"/>
      <c r="BK81" s="185"/>
      <c r="BL81" s="185"/>
      <c r="BM81" s="185"/>
      <c r="BN81" s="185"/>
      <c r="BO81" s="185"/>
      <c r="BP81" s="185"/>
      <c r="BQ81" s="185"/>
      <c r="BR81" s="185"/>
      <c r="BS81" s="109"/>
      <c r="CK81" s="30"/>
      <c r="DO81" s="46"/>
      <c r="EE81" s="46"/>
      <c r="EU81" s="46"/>
      <c r="FK81" s="46"/>
      <c r="GB81" s="46"/>
    </row>
    <row r="82" spans="2:184" ht="15" x14ac:dyDescent="0.25">
      <c r="B82" s="315" t="s">
        <v>154</v>
      </c>
      <c r="C82" s="316"/>
      <c r="D82" s="316"/>
      <c r="E82" s="489">
        <f>IFERROR((SUM(GS29:HE29))/(SUM(AR29:BD29)),0)</f>
        <v>0.28683025649110333</v>
      </c>
      <c r="F82" s="493" t="s">
        <v>155</v>
      </c>
      <c r="G82" s="494"/>
      <c r="H82" s="495"/>
      <c r="M82" s="32"/>
      <c r="O82" s="32"/>
      <c r="P82" s="247"/>
      <c r="R82" s="32"/>
      <c r="S82"/>
      <c r="T82" s="32"/>
      <c r="BF82" s="184"/>
      <c r="BG82" s="291"/>
      <c r="BH82" s="291"/>
      <c r="BI82" s="291"/>
      <c r="BJ82" s="291"/>
      <c r="BK82" s="291"/>
      <c r="BL82" s="291"/>
      <c r="BM82" s="291"/>
      <c r="BN82" s="291"/>
      <c r="BO82" s="291"/>
      <c r="BP82" s="291"/>
      <c r="BQ82" s="291"/>
      <c r="BR82" s="291"/>
      <c r="BS82" s="109"/>
      <c r="CK82" s="30"/>
      <c r="DO82" s="46"/>
      <c r="EE82" s="46"/>
      <c r="EU82" s="46"/>
      <c r="FK82" s="46"/>
      <c r="GB82" s="46"/>
    </row>
    <row r="83" spans="2:184" ht="15" x14ac:dyDescent="0.25">
      <c r="B83" s="318" t="s">
        <v>156</v>
      </c>
      <c r="E83" s="490">
        <f>IF(E84&gt;E82,E84,E82)</f>
        <v>0.28683025649110333</v>
      </c>
      <c r="F83" s="496" t="s">
        <v>157</v>
      </c>
      <c r="G83" s="497"/>
      <c r="H83" s="498">
        <f>E8+E14+E27</f>
        <v>202017.2506142506</v>
      </c>
      <c r="M83" s="32"/>
      <c r="O83" s="32"/>
      <c r="S83"/>
      <c r="T83" s="32"/>
      <c r="BE83" s="183"/>
      <c r="BU83" s="292"/>
      <c r="BV83" s="292"/>
      <c r="BW83" s="292"/>
      <c r="BX83" s="292"/>
      <c r="BY83" s="292"/>
      <c r="BZ83" s="292"/>
      <c r="CA83" s="292"/>
      <c r="CB83" s="292"/>
      <c r="CC83" s="292"/>
      <c r="CD83" s="292"/>
      <c r="CE83" s="292"/>
      <c r="CF83" s="292"/>
      <c r="CG83" s="292"/>
      <c r="CK83" s="30"/>
      <c r="DO83" s="46"/>
      <c r="EE83" s="46"/>
      <c r="EU83" s="46"/>
      <c r="FK83" s="46"/>
      <c r="GB83" s="46"/>
    </row>
    <row r="84" spans="2:184" ht="15" x14ac:dyDescent="0.25">
      <c r="B84" s="479" t="s">
        <v>158</v>
      </c>
      <c r="C84"/>
      <c r="D84"/>
      <c r="E84" s="491">
        <f>IFERROR(IF(E85="",-SUM(Budsjett!$F$72+$F$35+F78+F79,(Budsjett!$F$61-$F$57-F60+$F$68),Budsjett!$D$8,Budsjett!$D$14,$D$27)/SUM(Budsjett!$D$8+Budsjett!$D$14+$D$27),E85),0)</f>
        <v>-3.4992949952055898</v>
      </c>
      <c r="F84" s="496" t="s">
        <v>159</v>
      </c>
      <c r="G84" s="497"/>
      <c r="H84" s="499">
        <f>CH29</f>
        <v>-2464586.4166061822</v>
      </c>
      <c r="M84" s="32"/>
      <c r="O84" s="32"/>
      <c r="S84"/>
      <c r="T84" s="32"/>
      <c r="BE84" s="183"/>
      <c r="BU84" s="292"/>
      <c r="BV84" s="292"/>
      <c r="BW84" s="292"/>
      <c r="BX84" s="292"/>
      <c r="BY84" s="292"/>
      <c r="BZ84" s="292"/>
      <c r="CA84" s="292"/>
      <c r="CB84" s="292"/>
      <c r="CC84" s="292"/>
      <c r="CD84" s="292"/>
      <c r="CE84" s="292"/>
      <c r="CF84" s="292"/>
      <c r="CG84" s="292"/>
      <c r="CK84" s="30"/>
      <c r="DO84" s="46"/>
      <c r="EE84" s="46"/>
      <c r="EU84" s="46"/>
      <c r="FK84" s="46"/>
      <c r="GB84" s="46"/>
    </row>
    <row r="85" spans="2:184" ht="15" x14ac:dyDescent="0.25">
      <c r="B85" s="479" t="s">
        <v>160</v>
      </c>
      <c r="C85"/>
      <c r="D85"/>
      <c r="E85" s="492"/>
      <c r="F85" s="500" t="s">
        <v>161</v>
      </c>
      <c r="G85" s="501"/>
      <c r="H85" s="502">
        <f>H84/H83</f>
        <v>-12.199880995867423</v>
      </c>
      <c r="M85" s="34"/>
      <c r="O85" s="335"/>
      <c r="P85"/>
      <c r="Q85"/>
      <c r="R85"/>
      <c r="S85"/>
      <c r="T85"/>
      <c r="U85" s="112"/>
      <c r="BE85" s="183"/>
      <c r="BF85" s="301"/>
      <c r="BS85" s="30"/>
      <c r="CK85" s="30"/>
      <c r="CX85" s="27" t="s">
        <v>162</v>
      </c>
      <c r="CY85" s="22">
        <f t="shared" ref="CY85:DK85" si="729">SUMIF($CX$4:$CX$13,$CX85,CY$4:CY$13)</f>
        <v>0</v>
      </c>
      <c r="CZ85" s="22">
        <f t="shared" si="729"/>
        <v>0</v>
      </c>
      <c r="DA85" s="22">
        <f t="shared" si="729"/>
        <v>0</v>
      </c>
      <c r="DB85" s="22">
        <f t="shared" si="729"/>
        <v>0</v>
      </c>
      <c r="DC85" s="22">
        <f t="shared" si="729"/>
        <v>0</v>
      </c>
      <c r="DD85" s="22">
        <f t="shared" si="729"/>
        <v>0</v>
      </c>
      <c r="DE85" s="22">
        <f t="shared" si="729"/>
        <v>0</v>
      </c>
      <c r="DF85" s="22">
        <f t="shared" si="729"/>
        <v>0</v>
      </c>
      <c r="DG85" s="22">
        <f t="shared" si="729"/>
        <v>0</v>
      </c>
      <c r="DH85" s="22">
        <f t="shared" si="729"/>
        <v>0</v>
      </c>
      <c r="DI85" s="22">
        <f t="shared" si="729"/>
        <v>0</v>
      </c>
      <c r="DJ85" s="22">
        <f t="shared" si="729"/>
        <v>0</v>
      </c>
      <c r="DK85" s="22">
        <f t="shared" si="729"/>
        <v>0</v>
      </c>
      <c r="DL85" s="22">
        <f t="shared" ref="DL85:DL91" si="730">SUM(CY85:DK85)</f>
        <v>0</v>
      </c>
      <c r="DO85" s="46"/>
      <c r="EE85" s="46"/>
      <c r="EU85" s="46"/>
      <c r="FK85" s="46"/>
      <c r="GB85" s="46"/>
    </row>
    <row r="86" spans="2:184" ht="15" x14ac:dyDescent="0.25">
      <c r="B86" s="479"/>
      <c r="C86"/>
      <c r="D86"/>
      <c r="E86" s="480"/>
      <c r="F86" s="470"/>
      <c r="M86" s="32"/>
      <c r="BE86" s="183"/>
      <c r="BF86" s="301"/>
      <c r="BS86" s="30"/>
      <c r="CK86" s="30"/>
      <c r="CX86" s="27"/>
      <c r="DL86" s="22">
        <f t="shared" si="730"/>
        <v>0</v>
      </c>
      <c r="DO86" s="46"/>
      <c r="EE86" s="46"/>
      <c r="EU86" s="46"/>
      <c r="FK86" s="46"/>
      <c r="GB86" s="46"/>
    </row>
    <row r="87" spans="2:184" ht="15.75" thickBot="1" x14ac:dyDescent="0.3">
      <c r="B87" s="481" t="s">
        <v>163</v>
      </c>
      <c r="C87" s="482"/>
      <c r="D87" s="482"/>
      <c r="E87" s="321">
        <f>-F75</f>
        <v>0</v>
      </c>
      <c r="F87"/>
      <c r="G87"/>
      <c r="M87" s="32"/>
      <c r="BF87" s="185"/>
      <c r="BG87" s="292"/>
      <c r="BH87" s="292"/>
      <c r="BI87" s="292"/>
      <c r="BJ87" s="292"/>
      <c r="BK87" s="292"/>
      <c r="BL87" s="292"/>
      <c r="BM87" s="292"/>
      <c r="BN87" s="292"/>
      <c r="BO87" s="292"/>
      <c r="BP87" s="292"/>
      <c r="BQ87" s="292"/>
      <c r="BR87" s="292"/>
      <c r="CK87" s="30"/>
      <c r="CX87" s="27" t="s">
        <v>89</v>
      </c>
      <c r="CY87" s="22">
        <f t="shared" ref="CY87:DK91" si="731">SUMIF($CX$4:$CX$13,$CX87,CY$4:CY$13)</f>
        <v>0</v>
      </c>
      <c r="CZ87" s="22">
        <f t="shared" si="731"/>
        <v>-137200</v>
      </c>
      <c r="DA87" s="22">
        <f t="shared" si="731"/>
        <v>0</v>
      </c>
      <c r="DB87" s="22">
        <f t="shared" si="731"/>
        <v>0</v>
      </c>
      <c r="DC87" s="22">
        <f t="shared" si="731"/>
        <v>0</v>
      </c>
      <c r="DD87" s="22">
        <f t="shared" si="731"/>
        <v>0</v>
      </c>
      <c r="DE87" s="22">
        <f t="shared" si="731"/>
        <v>0</v>
      </c>
      <c r="DF87" s="22">
        <f t="shared" si="731"/>
        <v>0</v>
      </c>
      <c r="DG87" s="22">
        <f t="shared" si="731"/>
        <v>0</v>
      </c>
      <c r="DH87" s="22">
        <f t="shared" si="731"/>
        <v>0</v>
      </c>
      <c r="DI87" s="22">
        <f t="shared" si="731"/>
        <v>0</v>
      </c>
      <c r="DJ87" s="22">
        <f t="shared" si="731"/>
        <v>0</v>
      </c>
      <c r="DK87" s="22">
        <f t="shared" si="731"/>
        <v>0</v>
      </c>
      <c r="DL87" s="22">
        <f t="shared" si="730"/>
        <v>-137200</v>
      </c>
      <c r="DO87" s="46"/>
      <c r="EE87" s="46"/>
      <c r="EU87" s="46"/>
      <c r="FK87" s="46"/>
      <c r="GB87" s="46"/>
    </row>
    <row r="88" spans="2:184" x14ac:dyDescent="0.2">
      <c r="F88"/>
      <c r="G88"/>
      <c r="M88" s="336"/>
      <c r="Q88"/>
      <c r="R88"/>
      <c r="S88"/>
      <c r="T88"/>
      <c r="BF88" s="65"/>
      <c r="BG88" s="65"/>
      <c r="BH88" s="65"/>
      <c r="BI88" s="65"/>
      <c r="BJ88" s="65"/>
      <c r="BK88" s="65"/>
      <c r="BL88" s="65"/>
      <c r="BM88" s="65"/>
      <c r="BN88" s="65"/>
      <c r="BO88" s="65"/>
      <c r="BP88" s="65"/>
      <c r="BQ88" s="65"/>
      <c r="BR88" s="65"/>
      <c r="CK88" s="30"/>
      <c r="CX88" s="27" t="s">
        <v>164</v>
      </c>
      <c r="CY88" s="22">
        <f t="shared" si="731"/>
        <v>0</v>
      </c>
      <c r="CZ88" s="22">
        <f t="shared" si="731"/>
        <v>0</v>
      </c>
      <c r="DA88" s="22">
        <f t="shared" si="731"/>
        <v>0</v>
      </c>
      <c r="DB88" s="22">
        <f t="shared" si="731"/>
        <v>0</v>
      </c>
      <c r="DC88" s="22">
        <f t="shared" si="731"/>
        <v>0</v>
      </c>
      <c r="DD88" s="22">
        <f t="shared" si="731"/>
        <v>0</v>
      </c>
      <c r="DE88" s="22">
        <f t="shared" si="731"/>
        <v>0</v>
      </c>
      <c r="DF88" s="22">
        <f t="shared" si="731"/>
        <v>0</v>
      </c>
      <c r="DG88" s="22">
        <f t="shared" si="731"/>
        <v>0</v>
      </c>
      <c r="DH88" s="22">
        <f t="shared" si="731"/>
        <v>0</v>
      </c>
      <c r="DI88" s="22">
        <f t="shared" si="731"/>
        <v>0</v>
      </c>
      <c r="DJ88" s="22">
        <f t="shared" si="731"/>
        <v>0</v>
      </c>
      <c r="DK88" s="22">
        <f t="shared" si="731"/>
        <v>0</v>
      </c>
      <c r="DL88" s="22">
        <f t="shared" si="730"/>
        <v>0</v>
      </c>
      <c r="DO88" s="46"/>
      <c r="EE88" s="46"/>
      <c r="EU88" s="46"/>
      <c r="FK88" s="46"/>
      <c r="GB88" s="46"/>
    </row>
    <row r="89" spans="2:184" ht="9" customHeight="1" x14ac:dyDescent="0.2">
      <c r="F89"/>
      <c r="G89" s="483"/>
      <c r="BF89" s="30"/>
      <c r="BG89" s="30"/>
      <c r="BH89" s="30"/>
      <c r="BI89" s="30"/>
      <c r="BJ89" s="30"/>
      <c r="BK89" s="30"/>
      <c r="BL89" s="30"/>
      <c r="BM89" s="30"/>
      <c r="BN89" s="30"/>
      <c r="BO89" s="30"/>
      <c r="BP89" s="30"/>
      <c r="BQ89" s="30"/>
      <c r="BR89" s="30"/>
      <c r="BS89" s="30"/>
      <c r="CK89" s="30"/>
      <c r="CX89" s="27" t="s">
        <v>165</v>
      </c>
      <c r="CY89" s="22">
        <f t="shared" si="731"/>
        <v>0</v>
      </c>
      <c r="CZ89" s="22">
        <f t="shared" si="731"/>
        <v>0</v>
      </c>
      <c r="DA89" s="22">
        <f t="shared" si="731"/>
        <v>0</v>
      </c>
      <c r="DB89" s="22">
        <f t="shared" si="731"/>
        <v>0</v>
      </c>
      <c r="DC89" s="22">
        <f t="shared" si="731"/>
        <v>0</v>
      </c>
      <c r="DD89" s="22">
        <f t="shared" si="731"/>
        <v>0</v>
      </c>
      <c r="DE89" s="22">
        <f t="shared" si="731"/>
        <v>0</v>
      </c>
      <c r="DF89" s="22">
        <f t="shared" si="731"/>
        <v>0</v>
      </c>
      <c r="DG89" s="22">
        <f t="shared" si="731"/>
        <v>0</v>
      </c>
      <c r="DH89" s="22">
        <f t="shared" si="731"/>
        <v>0</v>
      </c>
      <c r="DI89" s="22">
        <f t="shared" si="731"/>
        <v>0</v>
      </c>
      <c r="DJ89" s="22">
        <f t="shared" si="731"/>
        <v>0</v>
      </c>
      <c r="DK89" s="22">
        <f t="shared" si="731"/>
        <v>0</v>
      </c>
      <c r="DL89" s="22">
        <f t="shared" si="730"/>
        <v>0</v>
      </c>
      <c r="DO89" s="46"/>
      <c r="EE89" s="46"/>
      <c r="EU89" s="46"/>
      <c r="FK89" s="46"/>
      <c r="GB89" s="46"/>
    </row>
    <row r="90" spans="2:184" ht="18.75" x14ac:dyDescent="0.3">
      <c r="F90"/>
      <c r="G90"/>
      <c r="J90" s="212"/>
      <c r="BF90" s="185"/>
      <c r="BG90" s="292"/>
      <c r="BH90" s="292"/>
      <c r="BI90" s="292"/>
      <c r="BJ90" s="292"/>
      <c r="BK90" s="292"/>
      <c r="BL90" s="292"/>
      <c r="BM90" s="292"/>
      <c r="BN90" s="292"/>
      <c r="BO90" s="292"/>
      <c r="BP90" s="292"/>
      <c r="BQ90" s="292"/>
      <c r="BR90" s="292"/>
      <c r="BS90" s="30"/>
      <c r="CK90" s="30"/>
      <c r="CX90" s="27" t="s">
        <v>166</v>
      </c>
      <c r="CY90" s="22">
        <f t="shared" si="731"/>
        <v>0</v>
      </c>
      <c r="CZ90" s="22">
        <f t="shared" si="731"/>
        <v>0</v>
      </c>
      <c r="DA90" s="22">
        <f t="shared" si="731"/>
        <v>0</v>
      </c>
      <c r="DB90" s="22">
        <f t="shared" si="731"/>
        <v>0</v>
      </c>
      <c r="DC90" s="22">
        <f t="shared" si="731"/>
        <v>0</v>
      </c>
      <c r="DD90" s="22">
        <f t="shared" si="731"/>
        <v>0</v>
      </c>
      <c r="DE90" s="22">
        <f t="shared" si="731"/>
        <v>0</v>
      </c>
      <c r="DF90" s="22">
        <f t="shared" si="731"/>
        <v>0</v>
      </c>
      <c r="DG90" s="22">
        <f t="shared" si="731"/>
        <v>0</v>
      </c>
      <c r="DH90" s="22">
        <f t="shared" si="731"/>
        <v>0</v>
      </c>
      <c r="DI90" s="22">
        <f t="shared" si="731"/>
        <v>0</v>
      </c>
      <c r="DJ90" s="22">
        <f t="shared" si="731"/>
        <v>0</v>
      </c>
      <c r="DK90" s="22">
        <f t="shared" si="731"/>
        <v>0</v>
      </c>
      <c r="DL90" s="22">
        <f t="shared" si="730"/>
        <v>0</v>
      </c>
      <c r="DO90" s="46"/>
      <c r="EE90" s="46"/>
      <c r="EU90" s="46"/>
      <c r="FK90" s="46"/>
      <c r="GB90" s="46"/>
    </row>
    <row r="91" spans="2:184" x14ac:dyDescent="0.2">
      <c r="F91"/>
      <c r="G91"/>
      <c r="CK91" s="30"/>
      <c r="CX91" s="27" t="s">
        <v>167</v>
      </c>
      <c r="CY91" s="22">
        <f t="shared" si="731"/>
        <v>0</v>
      </c>
      <c r="CZ91" s="22">
        <f t="shared" si="731"/>
        <v>0</v>
      </c>
      <c r="DA91" s="22">
        <f t="shared" si="731"/>
        <v>0</v>
      </c>
      <c r="DB91" s="22">
        <f t="shared" si="731"/>
        <v>0</v>
      </c>
      <c r="DC91" s="22">
        <f t="shared" si="731"/>
        <v>0</v>
      </c>
      <c r="DD91" s="22">
        <f t="shared" si="731"/>
        <v>0</v>
      </c>
      <c r="DE91" s="22">
        <f t="shared" si="731"/>
        <v>0</v>
      </c>
      <c r="DF91" s="22">
        <f t="shared" si="731"/>
        <v>0</v>
      </c>
      <c r="DG91" s="22">
        <f t="shared" si="731"/>
        <v>0</v>
      </c>
      <c r="DH91" s="22">
        <f t="shared" si="731"/>
        <v>0</v>
      </c>
      <c r="DI91" s="22">
        <f t="shared" si="731"/>
        <v>0</v>
      </c>
      <c r="DJ91" s="22">
        <f t="shared" si="731"/>
        <v>0</v>
      </c>
      <c r="DK91" s="22">
        <f t="shared" si="731"/>
        <v>0</v>
      </c>
      <c r="DL91" s="22">
        <f t="shared" si="730"/>
        <v>0</v>
      </c>
      <c r="DO91" s="46"/>
      <c r="EE91" s="46"/>
      <c r="EU91" s="46"/>
      <c r="FK91" s="46"/>
      <c r="GB91" s="46"/>
    </row>
    <row r="92" spans="2:184" ht="15" x14ac:dyDescent="0.25">
      <c r="B92" s="581"/>
      <c r="F92"/>
      <c r="G92"/>
      <c r="I92" s="581"/>
      <c r="J92" s="32"/>
      <c r="M92" s="32"/>
      <c r="CK92" s="30"/>
      <c r="DO92" s="46"/>
      <c r="EE92" s="46"/>
      <c r="EU92" s="46"/>
      <c r="FK92" s="46"/>
      <c r="GB92" s="46"/>
    </row>
    <row r="93" spans="2:184" ht="15" x14ac:dyDescent="0.25">
      <c r="B93" s="581"/>
      <c r="F93"/>
      <c r="G93"/>
      <c r="I93" s="581"/>
      <c r="CK93" s="30"/>
      <c r="DO93" s="46"/>
      <c r="EE93" s="46"/>
      <c r="EU93" s="46"/>
      <c r="FK93" s="46"/>
      <c r="GB93" s="46"/>
    </row>
    <row r="94" spans="2:184" ht="15" x14ac:dyDescent="0.25">
      <c r="N94" s="293"/>
      <c r="DO94" s="46"/>
      <c r="EE94" s="46"/>
      <c r="EU94" s="46"/>
      <c r="FK94" s="46"/>
      <c r="GB94" s="46"/>
    </row>
    <row r="96" spans="2:184" ht="15" x14ac:dyDescent="0.25">
      <c r="B96" s="581"/>
      <c r="D96" s="231"/>
      <c r="J96" s="112"/>
      <c r="K96"/>
      <c r="L96"/>
      <c r="M96"/>
      <c r="N96"/>
    </row>
    <row r="98" spans="2:12" x14ac:dyDescent="0.2">
      <c r="B98"/>
      <c r="C98"/>
      <c r="D98"/>
      <c r="E98"/>
      <c r="F98"/>
      <c r="G98"/>
      <c r="H98"/>
      <c r="I98"/>
      <c r="J98"/>
      <c r="K98"/>
      <c r="L98"/>
    </row>
    <row r="99" spans="2:12" x14ac:dyDescent="0.2">
      <c r="B99"/>
      <c r="C99"/>
      <c r="D99"/>
      <c r="E99"/>
      <c r="F99"/>
      <c r="G99"/>
      <c r="H99"/>
      <c r="I99"/>
      <c r="J99"/>
      <c r="K99"/>
      <c r="L99"/>
    </row>
    <row r="100" spans="2:12" x14ac:dyDescent="0.2">
      <c r="B100"/>
      <c r="C100"/>
      <c r="D100"/>
      <c r="E100"/>
      <c r="F100"/>
      <c r="G100"/>
      <c r="H100"/>
      <c r="I100"/>
      <c r="J100"/>
      <c r="K100"/>
      <c r="L100"/>
    </row>
    <row r="101" spans="2:12" x14ac:dyDescent="0.2">
      <c r="B101"/>
      <c r="C101"/>
      <c r="D101"/>
      <c r="E101"/>
      <c r="F101"/>
      <c r="G101"/>
      <c r="H101"/>
      <c r="I101"/>
      <c r="J101"/>
      <c r="K101"/>
      <c r="L101"/>
    </row>
    <row r="102" spans="2:12" x14ac:dyDescent="0.2">
      <c r="B102"/>
      <c r="C102"/>
      <c r="D102"/>
      <c r="E102"/>
      <c r="F102"/>
      <c r="G102"/>
      <c r="H102"/>
      <c r="I102"/>
      <c r="J102"/>
      <c r="K102"/>
      <c r="L102"/>
    </row>
    <row r="103" spans="2:12" x14ac:dyDescent="0.2">
      <c r="B103"/>
      <c r="C103"/>
      <c r="D103"/>
      <c r="E103"/>
      <c r="F103"/>
      <c r="G103"/>
      <c r="H103"/>
      <c r="I103"/>
      <c r="J103"/>
      <c r="K103"/>
      <c r="L103"/>
    </row>
    <row r="104" spans="2:12" x14ac:dyDescent="0.2">
      <c r="B104"/>
      <c r="C104"/>
      <c r="D104"/>
      <c r="E104"/>
      <c r="F104"/>
      <c r="G104"/>
      <c r="H104"/>
      <c r="I104"/>
      <c r="J104"/>
      <c r="K104"/>
      <c r="L104"/>
    </row>
    <row r="105" spans="2:12" x14ac:dyDescent="0.2">
      <c r="B105"/>
      <c r="C105"/>
      <c r="D105"/>
      <c r="E105"/>
      <c r="F105"/>
      <c r="G105"/>
      <c r="H105"/>
      <c r="I105"/>
      <c r="J105"/>
      <c r="K105"/>
      <c r="L105"/>
    </row>
  </sheetData>
  <sheetProtection algorithmName="SHA-512" hashValue="yUK46QAccBNkur5U6hyXBVeCNfRYjYOwdtyw9Ijo3o3+nvP8C9d1GRdWpU4aTWsKG+i8VrnSVioPHiSM3+W9vw==" saltValue="qfObsP2RlHR+NsXv1P2zuA==" spinCount="100000" sheet="1" objects="1" scenarios="1" formatCells="0" formatColumns="0" formatRows="0"/>
  <dataConsolidate/>
  <phoneticPr fontId="16" type="noConversion"/>
  <conditionalFormatting sqref="B4:B9">
    <cfRule type="expression" dxfId="506" priority="145" stopIfTrue="1">
      <formula>#REF!="NEI"</formula>
    </cfRule>
  </conditionalFormatting>
  <conditionalFormatting sqref="B11:B13">
    <cfRule type="expression" dxfId="505" priority="116" stopIfTrue="1">
      <formula>#REF!="NEI"</formula>
    </cfRule>
  </conditionalFormatting>
  <conditionalFormatting sqref="B15">
    <cfRule type="expression" dxfId="504" priority="5791" stopIfTrue="1">
      <formula>#REF!="NEI"</formula>
    </cfRule>
  </conditionalFormatting>
  <conditionalFormatting sqref="B17:B70">
    <cfRule type="expression" dxfId="503" priority="50" stopIfTrue="1">
      <formula>#REF!="NEI"</formula>
    </cfRule>
  </conditionalFormatting>
  <conditionalFormatting sqref="B87">
    <cfRule type="expression" dxfId="502" priority="3443">
      <formula>$C$16="Andel"</formula>
    </cfRule>
  </conditionalFormatting>
  <conditionalFormatting sqref="B92">
    <cfRule type="expression" dxfId="501" priority="3450">
      <formula>$D$16="Finansieringsandel"</formula>
    </cfRule>
  </conditionalFormatting>
  <conditionalFormatting sqref="B93">
    <cfRule type="expression" dxfId="500" priority="3451">
      <formula>$D$16="Andel"</formula>
    </cfRule>
  </conditionalFormatting>
  <conditionalFormatting sqref="B96">
    <cfRule type="expression" dxfId="499" priority="3445">
      <formula>$C$16="Andel"</formula>
    </cfRule>
  </conditionalFormatting>
  <conditionalFormatting sqref="B99">
    <cfRule type="expression" dxfId="498" priority="3455">
      <formula>$I$14="Andel"</formula>
    </cfRule>
  </conditionalFormatting>
  <conditionalFormatting sqref="B14:C14">
    <cfRule type="expression" dxfId="497" priority="5472" stopIfTrue="1">
      <formula>#REF!="NEI"</formula>
    </cfRule>
  </conditionalFormatting>
  <conditionalFormatting sqref="B16:E16">
    <cfRule type="expression" dxfId="496" priority="5417" stopIfTrue="1">
      <formula>#REF!="NEI"</formula>
    </cfRule>
  </conditionalFormatting>
  <conditionalFormatting sqref="B3:W3">
    <cfRule type="expression" dxfId="495" priority="5433" stopIfTrue="1">
      <formula>#REF!="NEI"</formula>
    </cfRule>
  </conditionalFormatting>
  <conditionalFormatting sqref="B10:W10">
    <cfRule type="expression" dxfId="494" priority="3066" stopIfTrue="1">
      <formula>#REF!="NEI"</formula>
    </cfRule>
  </conditionalFormatting>
  <conditionalFormatting sqref="B72:W75">
    <cfRule type="expression" dxfId="493" priority="3062" stopIfTrue="1">
      <formula>#REF!="NEI"</formula>
    </cfRule>
  </conditionalFormatting>
  <conditionalFormatting sqref="C37:C61">
    <cfRule type="expression" dxfId="492" priority="1433" stopIfTrue="1">
      <formula>#REF!="NEI"</formula>
    </cfRule>
  </conditionalFormatting>
  <conditionalFormatting sqref="C23:E23">
    <cfRule type="expression" dxfId="491" priority="2334" stopIfTrue="1">
      <formula>#REF!="NEI"</formula>
    </cfRule>
  </conditionalFormatting>
  <conditionalFormatting sqref="C31:E31">
    <cfRule type="expression" dxfId="490" priority="5419" stopIfTrue="1">
      <formula>#REF!="NEI"</formula>
    </cfRule>
  </conditionalFormatting>
  <conditionalFormatting sqref="C63:F70">
    <cfRule type="expression" dxfId="489" priority="1432" stopIfTrue="1">
      <formula>#REF!="NEI"</formula>
    </cfRule>
  </conditionalFormatting>
  <conditionalFormatting sqref="C21:G21">
    <cfRule type="expression" dxfId="488" priority="5428" stopIfTrue="1">
      <formula>#REF!="NEI"</formula>
    </cfRule>
  </conditionalFormatting>
  <conditionalFormatting sqref="C27:G29">
    <cfRule type="expression" dxfId="487" priority="5422" stopIfTrue="1">
      <formula>#REF!="NEI"</formula>
    </cfRule>
  </conditionalFormatting>
  <conditionalFormatting sqref="C35:G35">
    <cfRule type="expression" dxfId="486" priority="5420" stopIfTrue="1">
      <formula>#REF!="NEI"</formula>
    </cfRule>
  </conditionalFormatting>
  <conditionalFormatting sqref="C8:W8">
    <cfRule type="expression" dxfId="485" priority="5431" stopIfTrue="1">
      <formula>#REF!="NEI"</formula>
    </cfRule>
  </conditionalFormatting>
  <conditionalFormatting sqref="D18:D20">
    <cfRule type="expression" dxfId="484" priority="51" stopIfTrue="1">
      <formula>#REF!="NEI"</formula>
    </cfRule>
  </conditionalFormatting>
  <conditionalFormatting sqref="D77">
    <cfRule type="expression" dxfId="483" priority="1453" stopIfTrue="1">
      <formula>#REF!="NEI"</formula>
    </cfRule>
  </conditionalFormatting>
  <conditionalFormatting sqref="D14:E15">
    <cfRule type="expression" dxfId="482" priority="5429" stopIfTrue="1">
      <formula>#REF!="NEI"</formula>
    </cfRule>
  </conditionalFormatting>
  <conditionalFormatting sqref="D78:E80">
    <cfRule type="expression" dxfId="481" priority="1457" stopIfTrue="1">
      <formula>#REF!="NEI"</formula>
    </cfRule>
  </conditionalFormatting>
  <conditionalFormatting sqref="D37:F56">
    <cfRule type="expression" dxfId="480" priority="11" stopIfTrue="1">
      <formula>#REF!="NEI"</formula>
    </cfRule>
  </conditionalFormatting>
  <conditionalFormatting sqref="D57:G61">
    <cfRule type="expression" dxfId="479" priority="5452" stopIfTrue="1">
      <formula>#REF!="NEI"</formula>
    </cfRule>
  </conditionalFormatting>
  <conditionalFormatting sqref="E76:E77 B77:C80">
    <cfRule type="expression" dxfId="478" priority="1452" stopIfTrue="1">
      <formula>#REF!="NEI"</formula>
    </cfRule>
  </conditionalFormatting>
  <conditionalFormatting sqref="E87">
    <cfRule type="expression" dxfId="477" priority="3439" stopIfTrue="1">
      <formula>#REF!="NEI"</formula>
    </cfRule>
  </conditionalFormatting>
  <conditionalFormatting sqref="F5:F7">
    <cfRule type="expression" dxfId="476" priority="128" stopIfTrue="1">
      <formula>#REF!="NEI"</formula>
    </cfRule>
  </conditionalFormatting>
  <conditionalFormatting sqref="F12:F13">
    <cfRule type="expression" dxfId="475" priority="117" stopIfTrue="1">
      <formula>#REF!="NEI"</formula>
    </cfRule>
  </conditionalFormatting>
  <conditionalFormatting sqref="F23:F26">
    <cfRule type="expression" dxfId="474" priority="79" stopIfTrue="1">
      <formula>#REF!="NEI"</formula>
    </cfRule>
  </conditionalFormatting>
  <conditionalFormatting sqref="F31:F34">
    <cfRule type="expression" dxfId="473" priority="1434" stopIfTrue="1">
      <formula>#REF!="NEI"</formula>
    </cfRule>
  </conditionalFormatting>
  <conditionalFormatting sqref="F101">
    <cfRule type="expression" dxfId="472" priority="3453" stopIfTrue="1">
      <formula>#REF!="NEI"</formula>
    </cfRule>
  </conditionalFormatting>
  <conditionalFormatting sqref="F18:H20">
    <cfRule type="expression" dxfId="471" priority="52" stopIfTrue="1">
      <formula>#REF!="NEI"</formula>
    </cfRule>
  </conditionalFormatting>
  <conditionalFormatting sqref="F77:J80">
    <cfRule type="expression" dxfId="470" priority="1451" stopIfTrue="1">
      <formula>#REF!="NEI"</formula>
    </cfRule>
  </conditionalFormatting>
  <conditionalFormatting sqref="F14:W16">
    <cfRule type="expression" dxfId="469" priority="3065" stopIfTrue="1">
      <formula>#REF!="NEI"</formula>
    </cfRule>
  </conditionalFormatting>
  <conditionalFormatting sqref="G1">
    <cfRule type="expression" dxfId="468" priority="5457" stopIfTrue="1">
      <formula>#REF!="NEI"</formula>
    </cfRule>
  </conditionalFormatting>
  <conditionalFormatting sqref="G23">
    <cfRule type="expression" dxfId="467" priority="3064" stopIfTrue="1">
      <formula>#REF!="NEI"</formula>
    </cfRule>
  </conditionalFormatting>
  <conditionalFormatting sqref="G31">
    <cfRule type="expression" dxfId="466" priority="5438" stopIfTrue="1">
      <formula>#REF!="NEI"</formula>
    </cfRule>
  </conditionalFormatting>
  <conditionalFormatting sqref="G37">
    <cfRule type="expression" dxfId="465" priority="5442" stopIfTrue="1">
      <formula>#REF!="NEI"</formula>
    </cfRule>
  </conditionalFormatting>
  <conditionalFormatting sqref="G40:G56">
    <cfRule type="expression" dxfId="464" priority="2327" stopIfTrue="1">
      <formula>#REF!="NEI"</formula>
    </cfRule>
  </conditionalFormatting>
  <conditionalFormatting sqref="G63">
    <cfRule type="expression" dxfId="463" priority="5434" stopIfTrue="1">
      <formula>#REF!="NEI"</formula>
    </cfRule>
  </conditionalFormatting>
  <conditionalFormatting sqref="G66:G70">
    <cfRule type="expression" dxfId="462" priority="5435" stopIfTrue="1">
      <formula>#REF!="NEI"</formula>
    </cfRule>
  </conditionalFormatting>
  <conditionalFormatting sqref="G89">
    <cfRule type="expression" dxfId="461" priority="3442" stopIfTrue="1">
      <formula>#REF!="NEI"</formula>
    </cfRule>
  </conditionalFormatting>
  <conditionalFormatting sqref="H98">
    <cfRule type="expression" dxfId="460" priority="3452">
      <formula>$J$14="Andel"</formula>
    </cfRule>
  </conditionalFormatting>
  <conditionalFormatting sqref="H9:I9">
    <cfRule type="expression" dxfId="459" priority="5792" stopIfTrue="1">
      <formula>#REF!="NEI"</formula>
    </cfRule>
  </conditionalFormatting>
  <conditionalFormatting sqref="H21:I69">
    <cfRule type="expression" dxfId="458" priority="1435" stopIfTrue="1">
      <formula>#REF!="NEI"</formula>
    </cfRule>
  </conditionalFormatting>
  <conditionalFormatting sqref="H4:J7">
    <cfRule type="expression" dxfId="457" priority="5542" stopIfTrue="1">
      <formula>#REF!="NEI"</formula>
    </cfRule>
  </conditionalFormatting>
  <conditionalFormatting sqref="H11:J13">
    <cfRule type="expression" dxfId="456" priority="68" stopIfTrue="1">
      <formula>#REF!="NEI"</formula>
    </cfRule>
  </conditionalFormatting>
  <conditionalFormatting sqref="I17:J20">
    <cfRule type="expression" dxfId="455" priority="44" stopIfTrue="1">
      <formula>#REF!="NEI"</formula>
    </cfRule>
  </conditionalFormatting>
  <conditionalFormatting sqref="J1 B2 H2:K2 AC15:AG15 AI15:AQ15">
    <cfRule type="expression" dxfId="454" priority="5793" stopIfTrue="1">
      <formula>#REF!="NEI"</formula>
    </cfRule>
  </conditionalFormatting>
  <conditionalFormatting sqref="J23:J26">
    <cfRule type="expression" dxfId="453" priority="86" stopIfTrue="1">
      <formula>#REF!="NEI"</formula>
    </cfRule>
  </conditionalFormatting>
  <conditionalFormatting sqref="J31:J34">
    <cfRule type="expression" dxfId="452" priority="1449" stopIfTrue="1">
      <formula>#REF!="NEI"</formula>
    </cfRule>
  </conditionalFormatting>
  <conditionalFormatting sqref="J37:J56">
    <cfRule type="expression" dxfId="451" priority="1" stopIfTrue="1">
      <formula>#REF!="NEI"</formula>
    </cfRule>
  </conditionalFormatting>
  <conditionalFormatting sqref="J62:J68">
    <cfRule type="expression" dxfId="450" priority="5520" stopIfTrue="1">
      <formula>#REF!="NEI"</formula>
    </cfRule>
  </conditionalFormatting>
  <conditionalFormatting sqref="J96">
    <cfRule type="expression" dxfId="449" priority="3440" stopIfTrue="1">
      <formula>#REF!="NEI"</formula>
    </cfRule>
  </conditionalFormatting>
  <conditionalFormatting sqref="J22:K22">
    <cfRule type="expression" dxfId="448" priority="5705" stopIfTrue="1">
      <formula>#REF!="NEI"</formula>
    </cfRule>
  </conditionalFormatting>
  <conditionalFormatting sqref="J30:K30">
    <cfRule type="expression" dxfId="447" priority="5684" stopIfTrue="1">
      <formula>#REF!="NEI"</formula>
    </cfRule>
  </conditionalFormatting>
  <conditionalFormatting sqref="J36:K36">
    <cfRule type="expression" dxfId="446" priority="5785" stopIfTrue="1">
      <formula>#REF!="NEI"</formula>
    </cfRule>
  </conditionalFormatting>
  <conditionalFormatting sqref="J21:W21">
    <cfRule type="expression" dxfId="445" priority="5735" stopIfTrue="1">
      <formula>#REF!="NEI"</formula>
    </cfRule>
  </conditionalFormatting>
  <conditionalFormatting sqref="J27:W29">
    <cfRule type="expression" dxfId="444" priority="5687" stopIfTrue="1">
      <formula>#REF!="NEI"</formula>
    </cfRule>
  </conditionalFormatting>
  <conditionalFormatting sqref="J35:W35">
    <cfRule type="expression" dxfId="443" priority="5673" stopIfTrue="1">
      <formula>#REF!="NEI"</formula>
    </cfRule>
  </conditionalFormatting>
  <conditionalFormatting sqref="J57:W61">
    <cfRule type="expression" dxfId="442" priority="5747" stopIfTrue="1">
      <formula>#REF!="NEI"</formula>
    </cfRule>
  </conditionalFormatting>
  <conditionalFormatting sqref="J69:W69">
    <cfRule type="expression" dxfId="441" priority="5523" stopIfTrue="1">
      <formula>#REF!="NEI"</formula>
    </cfRule>
  </conditionalFormatting>
  <conditionalFormatting sqref="K9">
    <cfRule type="expression" dxfId="440" priority="5670" stopIfTrue="1">
      <formula>#REF!="NEI"</formula>
    </cfRule>
  </conditionalFormatting>
  <conditionalFormatting sqref="K62">
    <cfRule type="expression" dxfId="439" priority="5525" stopIfTrue="1">
      <formula>#REF!="NEI"</formula>
    </cfRule>
  </conditionalFormatting>
  <conditionalFormatting sqref="K76">
    <cfRule type="expression" dxfId="438" priority="5668" stopIfTrue="1">
      <formula>#REF!="NEI"</formula>
    </cfRule>
  </conditionalFormatting>
  <conditionalFormatting sqref="K4:W7">
    <cfRule type="expression" dxfId="437" priority="5738">
      <formula>#REF!="Finansieringsandel"</formula>
    </cfRule>
  </conditionalFormatting>
  <conditionalFormatting sqref="K11:W13">
    <cfRule type="expression" dxfId="436" priority="125">
      <formula>#REF!="Finansieringsandel"</formula>
    </cfRule>
  </conditionalFormatting>
  <conditionalFormatting sqref="K17:W20">
    <cfRule type="expression" dxfId="435" priority="42">
      <formula>#REF!="Finansieringsandel"</formula>
    </cfRule>
  </conditionalFormatting>
  <conditionalFormatting sqref="K23:W23">
    <cfRule type="expression" dxfId="434" priority="5695" stopIfTrue="1">
      <formula>#REF!="NEI"</formula>
    </cfRule>
  </conditionalFormatting>
  <conditionalFormatting sqref="K24:W26">
    <cfRule type="expression" dxfId="433" priority="88">
      <formula>#REF!="Finansieringsandel"</formula>
    </cfRule>
  </conditionalFormatting>
  <conditionalFormatting sqref="K31:W31">
    <cfRule type="expression" dxfId="432" priority="5678" stopIfTrue="1">
      <formula>#REF!="NEI"</formula>
    </cfRule>
  </conditionalFormatting>
  <conditionalFormatting sqref="K32:W34">
    <cfRule type="expression" dxfId="431" priority="1448">
      <formula>#REF!="Finansieringsandel"</formula>
    </cfRule>
  </conditionalFormatting>
  <conditionalFormatting sqref="K37:W37">
    <cfRule type="expression" dxfId="430" priority="5707" stopIfTrue="1">
      <formula>#REF!="NEI"</formula>
    </cfRule>
  </conditionalFormatting>
  <conditionalFormatting sqref="K57:W59">
    <cfRule type="expression" dxfId="428" priority="5737" stopIfTrue="1">
      <formula>#REF!="NEI"</formula>
    </cfRule>
  </conditionalFormatting>
  <conditionalFormatting sqref="K63:W63">
    <cfRule type="expression" dxfId="427" priority="5519" stopIfTrue="1">
      <formula>#REF!="NEI"</formula>
    </cfRule>
  </conditionalFormatting>
  <conditionalFormatting sqref="K77:W77">
    <cfRule type="expression" dxfId="425" priority="1455" stopIfTrue="1">
      <formula>#REF!="NEI"</formula>
    </cfRule>
  </conditionalFormatting>
  <conditionalFormatting sqref="K80:W80">
    <cfRule type="expression" dxfId="424" priority="1460" stopIfTrue="1">
      <formula>#REF!="NEI"</formula>
    </cfRule>
  </conditionalFormatting>
  <conditionalFormatting sqref="T88">
    <cfRule type="expression" dxfId="421" priority="5577" stopIfTrue="1">
      <formula>#REF!="NEI"</formula>
    </cfRule>
  </conditionalFormatting>
  <conditionalFormatting sqref="T85:U85">
    <cfRule type="expression" dxfId="420" priority="3444" stopIfTrue="1">
      <formula>#REF!="NEI"</formula>
    </cfRule>
  </conditionalFormatting>
  <conditionalFormatting sqref="AR10:BF10">
    <cfRule type="expression" dxfId="419" priority="5767" stopIfTrue="1">
      <formula>#REF!="NEI"</formula>
    </cfRule>
  </conditionalFormatting>
  <conditionalFormatting sqref="AR14:BF16">
    <cfRule type="expression" dxfId="418" priority="5765" stopIfTrue="1">
      <formula>#REF!="NEI"</formula>
    </cfRule>
  </conditionalFormatting>
  <conditionalFormatting sqref="AR23:BF23">
    <cfRule type="expression" dxfId="417" priority="5701" stopIfTrue="1">
      <formula>#REF!="NEI"</formula>
    </cfRule>
  </conditionalFormatting>
  <conditionalFormatting sqref="AR31:BF31">
    <cfRule type="expression" dxfId="416" priority="5682" stopIfTrue="1">
      <formula>#REF!="NEI"</formula>
    </cfRule>
  </conditionalFormatting>
  <conditionalFormatting sqref="AR35:BF35">
    <cfRule type="expression" dxfId="415" priority="5675" stopIfTrue="1">
      <formula>#REF!="NEI"</formula>
    </cfRule>
  </conditionalFormatting>
  <conditionalFormatting sqref="AR37:BF37">
    <cfRule type="expression" dxfId="414" priority="5731" stopIfTrue="1">
      <formula>#REF!="NEI"</formula>
    </cfRule>
  </conditionalFormatting>
  <conditionalFormatting sqref="AR61:BF61">
    <cfRule type="expression" dxfId="413" priority="5732" stopIfTrue="1">
      <formula>#REF!="NEI"</formula>
    </cfRule>
  </conditionalFormatting>
  <conditionalFormatting sqref="AR63:BF63">
    <cfRule type="expression" dxfId="412" priority="5521" stopIfTrue="1">
      <formula>#REF!="NEI"</formula>
    </cfRule>
  </conditionalFormatting>
  <conditionalFormatting sqref="AR69:BF69">
    <cfRule type="expression" dxfId="411" priority="5522" stopIfTrue="1">
      <formula>#REF!="NEI"</formula>
    </cfRule>
  </conditionalFormatting>
  <conditionalFormatting sqref="AR3:BR3">
    <cfRule type="expression" dxfId="410" priority="5769" stopIfTrue="1">
      <formula>#REF!="NEI"</formula>
    </cfRule>
  </conditionalFormatting>
  <conditionalFormatting sqref="AR8:BR8">
    <cfRule type="expression" dxfId="409" priority="5768" stopIfTrue="1">
      <formula>#REF!="NEI"</formula>
    </cfRule>
  </conditionalFormatting>
  <conditionalFormatting sqref="AR21:BR21">
    <cfRule type="expression" dxfId="408" priority="5764" stopIfTrue="1">
      <formula>#REF!="NEI"</formula>
    </cfRule>
  </conditionalFormatting>
  <conditionalFormatting sqref="AR27:BR29">
    <cfRule type="expression" dxfId="407" priority="5691" stopIfTrue="1">
      <formula>#REF!="NEI"</formula>
    </cfRule>
  </conditionalFormatting>
  <conditionalFormatting sqref="BE83:BE86">
    <cfRule type="expression" dxfId="406" priority="5550" stopIfTrue="1">
      <formula>#REF!="NEI"</formula>
    </cfRule>
  </conditionalFormatting>
  <conditionalFormatting sqref="BF14:BR15">
    <cfRule type="expression" dxfId="405" priority="5772" stopIfTrue="1">
      <formula>#REF!="NEI"</formula>
    </cfRule>
  </conditionalFormatting>
  <conditionalFormatting sqref="BU3:CG3">
    <cfRule type="expression" dxfId="404" priority="5759" stopIfTrue="1">
      <formula>#REF!="NEI"</formula>
    </cfRule>
  </conditionalFormatting>
  <conditionalFormatting sqref="BU8:CG8">
    <cfRule type="expression" dxfId="403" priority="5760" stopIfTrue="1">
      <formula>#REF!="NEI"</formula>
    </cfRule>
  </conditionalFormatting>
  <conditionalFormatting sqref="BU10:CG10">
    <cfRule type="expression" dxfId="402" priority="5758" stopIfTrue="1">
      <formula>#REF!="NEI"</formula>
    </cfRule>
  </conditionalFormatting>
  <conditionalFormatting sqref="BU14:CG16">
    <cfRule type="expression" dxfId="401" priority="5757" stopIfTrue="1">
      <formula>#REF!="NEI"</formula>
    </cfRule>
  </conditionalFormatting>
  <conditionalFormatting sqref="BU21:CG21">
    <cfRule type="expression" dxfId="400" priority="5751" stopIfTrue="1">
      <formula>#REF!="NEI"</formula>
    </cfRule>
  </conditionalFormatting>
  <conditionalFormatting sqref="BU23:CG23">
    <cfRule type="expression" dxfId="399" priority="5700" stopIfTrue="1">
      <formula>#REF!="NEI"</formula>
    </cfRule>
  </conditionalFormatting>
  <conditionalFormatting sqref="BU27:CG29">
    <cfRule type="expression" dxfId="398" priority="5690" stopIfTrue="1">
      <formula>#REF!="NEI"</formula>
    </cfRule>
  </conditionalFormatting>
  <conditionalFormatting sqref="CJ3:CV8">
    <cfRule type="expression" dxfId="397" priority="135" stopIfTrue="1">
      <formula>#REF!="NEI"</formula>
    </cfRule>
  </conditionalFormatting>
  <conditionalFormatting sqref="CJ10:CV14">
    <cfRule type="expression" dxfId="396" priority="124" stopIfTrue="1">
      <formula>#REF!="NEI"</formula>
    </cfRule>
  </conditionalFormatting>
  <conditionalFormatting sqref="CJ16:CV21">
    <cfRule type="expression" dxfId="395" priority="60" stopIfTrue="1">
      <formula>#REF!="NEI"</formula>
    </cfRule>
  </conditionalFormatting>
  <conditionalFormatting sqref="CJ23:CV29">
    <cfRule type="expression" dxfId="394" priority="85" stopIfTrue="1">
      <formula>#REF!="NEI"</formula>
    </cfRule>
  </conditionalFormatting>
  <conditionalFormatting sqref="CX85:CX91">
    <cfRule type="expression" dxfId="393" priority="5710" stopIfTrue="1">
      <formula>#REF!="NEI"</formula>
    </cfRule>
  </conditionalFormatting>
  <conditionalFormatting sqref="CY3:DL8">
    <cfRule type="expression" dxfId="392" priority="142" stopIfTrue="1">
      <formula>#REF!="NEI"</formula>
    </cfRule>
  </conditionalFormatting>
  <conditionalFormatting sqref="CY10:DL14">
    <cfRule type="expression" dxfId="391" priority="41" stopIfTrue="1">
      <formula>#REF!="NEI"</formula>
    </cfRule>
  </conditionalFormatting>
  <conditionalFormatting sqref="CY16:DL21">
    <cfRule type="expression" dxfId="390" priority="61" stopIfTrue="1">
      <formula>#REF!="NEI"</formula>
    </cfRule>
  </conditionalFormatting>
  <conditionalFormatting sqref="CY23:DL29">
    <cfRule type="expression" dxfId="389" priority="75" stopIfTrue="1">
      <formula>#REF!="NEI"</formula>
    </cfRule>
  </conditionalFormatting>
  <conditionalFormatting sqref="CY31:DL35">
    <cfRule type="expression" dxfId="388" priority="1446" stopIfTrue="1">
      <formula>#REF!="NEI"</formula>
    </cfRule>
  </conditionalFormatting>
  <conditionalFormatting sqref="DP65:EB70 EF65:ER70 EV65:FH70 FL65:FX70 H70:W70 AR70:BD70">
    <cfRule type="expression" dxfId="387" priority="5790" stopIfTrue="1">
      <formula>#REF!="NEI"</formula>
    </cfRule>
  </conditionalFormatting>
  <conditionalFormatting sqref="DP3:EC8">
    <cfRule type="expression" dxfId="386" priority="133" stopIfTrue="1">
      <formula>#REF!="NEI"</formula>
    </cfRule>
  </conditionalFormatting>
  <conditionalFormatting sqref="DP10:EC14">
    <cfRule type="expression" dxfId="385" priority="113" stopIfTrue="1">
      <formula>#REF!="NEI"</formula>
    </cfRule>
  </conditionalFormatting>
  <conditionalFormatting sqref="DP16:EC21">
    <cfRule type="expression" dxfId="384" priority="49" stopIfTrue="1">
      <formula>#REF!="NEI"</formula>
    </cfRule>
  </conditionalFormatting>
  <conditionalFormatting sqref="DP23:EC29">
    <cfRule type="expression" dxfId="383" priority="74" stopIfTrue="1">
      <formula>#REF!="NEI"</formula>
    </cfRule>
  </conditionalFormatting>
  <conditionalFormatting sqref="DP31:EC35">
    <cfRule type="expression" dxfId="382" priority="224" stopIfTrue="1">
      <formula>#REF!="NEI"</formula>
    </cfRule>
  </conditionalFormatting>
  <conditionalFormatting sqref="DP37:EC37">
    <cfRule type="expression" dxfId="381" priority="5648" stopIfTrue="1">
      <formula>#REF!="NEI"</formula>
    </cfRule>
  </conditionalFormatting>
  <conditionalFormatting sqref="DP39:EC61 EF39:ES61 EV39:FI61 FL39:FY61 GC39:GP61">
    <cfRule type="expression" dxfId="380" priority="12" stopIfTrue="1">
      <formula>#REF!="NEI"</formula>
    </cfRule>
  </conditionalFormatting>
  <conditionalFormatting sqref="DP63:EC63">
    <cfRule type="expression" dxfId="379" priority="5518" stopIfTrue="1">
      <formula>#REF!="NEI"</formula>
    </cfRule>
  </conditionalFormatting>
  <conditionalFormatting sqref="EC65:EC69">
    <cfRule type="expression" dxfId="378" priority="222" stopIfTrue="1">
      <formula>#REF!="NEI"</formula>
    </cfRule>
  </conditionalFormatting>
  <conditionalFormatting sqref="EF3:ES8">
    <cfRule type="expression" dxfId="377" priority="132" stopIfTrue="1">
      <formula>#REF!="NEI"</formula>
    </cfRule>
  </conditionalFormatting>
  <conditionalFormatting sqref="EF10:ES14">
    <cfRule type="expression" dxfId="376" priority="112" stopIfTrue="1">
      <formula>#REF!="NEI"</formula>
    </cfRule>
  </conditionalFormatting>
  <conditionalFormatting sqref="EF16:ES21">
    <cfRule type="expression" dxfId="375" priority="48" stopIfTrue="1">
      <formula>#REF!="NEI"</formula>
    </cfRule>
  </conditionalFormatting>
  <conditionalFormatting sqref="EF23:ES29">
    <cfRule type="expression" dxfId="374" priority="73" stopIfTrue="1">
      <formula>#REF!="NEI"</formula>
    </cfRule>
  </conditionalFormatting>
  <conditionalFormatting sqref="EF31:ES35">
    <cfRule type="expression" dxfId="373" priority="218" stopIfTrue="1">
      <formula>#REF!="NEI"</formula>
    </cfRule>
  </conditionalFormatting>
  <conditionalFormatting sqref="EF37:ES37">
    <cfRule type="expression" dxfId="372" priority="5626" stopIfTrue="1">
      <formula>#REF!="NEI"</formula>
    </cfRule>
  </conditionalFormatting>
  <conditionalFormatting sqref="EF63:ES63">
    <cfRule type="expression" dxfId="371" priority="5517" stopIfTrue="1">
      <formula>#REF!="NEI"</formula>
    </cfRule>
  </conditionalFormatting>
  <conditionalFormatting sqref="ES65:ES69">
    <cfRule type="expression" dxfId="370" priority="216" stopIfTrue="1">
      <formula>#REF!="NEI"</formula>
    </cfRule>
  </conditionalFormatting>
  <conditionalFormatting sqref="EV3:FI8">
    <cfRule type="expression" dxfId="369" priority="131" stopIfTrue="1">
      <formula>#REF!="NEI"</formula>
    </cfRule>
  </conditionalFormatting>
  <conditionalFormatting sqref="EV10:FI14">
    <cfRule type="expression" dxfId="368" priority="111" stopIfTrue="1">
      <formula>#REF!="NEI"</formula>
    </cfRule>
  </conditionalFormatting>
  <conditionalFormatting sqref="EV16:FI21">
    <cfRule type="expression" dxfId="367" priority="47" stopIfTrue="1">
      <formula>#REF!="NEI"</formula>
    </cfRule>
  </conditionalFormatting>
  <conditionalFormatting sqref="EV23:FI29">
    <cfRule type="expression" dxfId="366" priority="72" stopIfTrue="1">
      <formula>#REF!="NEI"</formula>
    </cfRule>
  </conditionalFormatting>
  <conditionalFormatting sqref="EV31:FI35">
    <cfRule type="expression" dxfId="365" priority="212" stopIfTrue="1">
      <formula>#REF!="NEI"</formula>
    </cfRule>
  </conditionalFormatting>
  <conditionalFormatting sqref="EV37:FI37">
    <cfRule type="expression" dxfId="364" priority="5604" stopIfTrue="1">
      <formula>#REF!="NEI"</formula>
    </cfRule>
  </conditionalFormatting>
  <conditionalFormatting sqref="EV63:FI63">
    <cfRule type="expression" dxfId="363" priority="5516" stopIfTrue="1">
      <formula>#REF!="NEI"</formula>
    </cfRule>
  </conditionalFormatting>
  <conditionalFormatting sqref="FI65:FI69">
    <cfRule type="expression" dxfId="362" priority="210" stopIfTrue="1">
      <formula>#REF!="NEI"</formula>
    </cfRule>
  </conditionalFormatting>
  <conditionalFormatting sqref="FL3:FY8">
    <cfRule type="expression" dxfId="361" priority="130" stopIfTrue="1">
      <formula>#REF!="NEI"</formula>
    </cfRule>
  </conditionalFormatting>
  <conditionalFormatting sqref="FL10:FY14">
    <cfRule type="expression" dxfId="360" priority="110" stopIfTrue="1">
      <formula>#REF!="NEI"</formula>
    </cfRule>
  </conditionalFormatting>
  <conditionalFormatting sqref="FL16:FY21">
    <cfRule type="expression" dxfId="359" priority="46" stopIfTrue="1">
      <formula>#REF!="NEI"</formula>
    </cfRule>
  </conditionalFormatting>
  <conditionalFormatting sqref="FL23:FY29">
    <cfRule type="expression" dxfId="358" priority="71" stopIfTrue="1">
      <formula>#REF!="NEI"</formula>
    </cfRule>
  </conditionalFormatting>
  <conditionalFormatting sqref="FL31:FY35">
    <cfRule type="expression" dxfId="357" priority="206" stopIfTrue="1">
      <formula>#REF!="NEI"</formula>
    </cfRule>
  </conditionalFormatting>
  <conditionalFormatting sqref="FL37:FY37">
    <cfRule type="expression" dxfId="356" priority="5582" stopIfTrue="1">
      <formula>#REF!="NEI"</formula>
    </cfRule>
  </conditionalFormatting>
  <conditionalFormatting sqref="FL63:FY63">
    <cfRule type="expression" dxfId="355" priority="5515" stopIfTrue="1">
      <formula>#REF!="NEI"</formula>
    </cfRule>
  </conditionalFormatting>
  <conditionalFormatting sqref="FY65:FY69">
    <cfRule type="expression" dxfId="354" priority="204" stopIfTrue="1">
      <formula>#REF!="NEI"</formula>
    </cfRule>
  </conditionalFormatting>
  <conditionalFormatting sqref="GC65:GO70">
    <cfRule type="expression" dxfId="353" priority="5513" stopIfTrue="1">
      <formula>#REF!="NEI"</formula>
    </cfRule>
  </conditionalFormatting>
  <conditionalFormatting sqref="GC3:GP8">
    <cfRule type="expression" dxfId="352" priority="129" stopIfTrue="1">
      <formula>#REF!="NEI"</formula>
    </cfRule>
  </conditionalFormatting>
  <conditionalFormatting sqref="GC10:GP14">
    <cfRule type="expression" dxfId="351" priority="109" stopIfTrue="1">
      <formula>#REF!="NEI"</formula>
    </cfRule>
  </conditionalFormatting>
  <conditionalFormatting sqref="GC16:GP21">
    <cfRule type="expression" dxfId="350" priority="45" stopIfTrue="1">
      <formula>#REF!="NEI"</formula>
    </cfRule>
  </conditionalFormatting>
  <conditionalFormatting sqref="GC23:GP29">
    <cfRule type="expression" dxfId="349" priority="70" stopIfTrue="1">
      <formula>#REF!="NEI"</formula>
    </cfRule>
  </conditionalFormatting>
  <conditionalFormatting sqref="GC31:GP35">
    <cfRule type="expression" dxfId="348" priority="200" stopIfTrue="1">
      <formula>#REF!="NEI"</formula>
    </cfRule>
  </conditionalFormatting>
  <conditionalFormatting sqref="GC37:GP37">
    <cfRule type="expression" dxfId="347" priority="5557" stopIfTrue="1">
      <formula>#REF!="NEI"</formula>
    </cfRule>
  </conditionalFormatting>
  <conditionalFormatting sqref="GC63:GP63">
    <cfRule type="expression" dxfId="346" priority="5514" stopIfTrue="1">
      <formula>#REF!="NEI"</formula>
    </cfRule>
  </conditionalFormatting>
  <conditionalFormatting sqref="GP65:GP69">
    <cfRule type="expression" dxfId="345" priority="198" stopIfTrue="1">
      <formula>#REF!="NEI"</formula>
    </cfRule>
  </conditionalFormatting>
  <conditionalFormatting sqref="GS3:HE3">
    <cfRule type="expression" dxfId="344" priority="2320" stopIfTrue="1">
      <formula>#REF!="NEI"</formula>
    </cfRule>
  </conditionalFormatting>
  <conditionalFormatting sqref="GS8:HE8">
    <cfRule type="expression" dxfId="343" priority="2321" stopIfTrue="1">
      <formula>#REF!="NEI"</formula>
    </cfRule>
  </conditionalFormatting>
  <conditionalFormatting sqref="GS14:HE15">
    <cfRule type="expression" dxfId="342" priority="2322" stopIfTrue="1">
      <formula>#REF!="NEI"</formula>
    </cfRule>
  </conditionalFormatting>
  <conditionalFormatting sqref="GS21:HE21">
    <cfRule type="expression" dxfId="341" priority="2323" stopIfTrue="1">
      <formula>#REF!="NEI"</formula>
    </cfRule>
  </conditionalFormatting>
  <conditionalFormatting sqref="GS27:HE29">
    <cfRule type="expression" dxfId="340" priority="2319" stopIfTrue="1">
      <formula>#REF!="NEI"</formula>
    </cfRule>
  </conditionalFormatting>
  <dataValidations count="1">
    <dataValidation type="list" allowBlank="1" showInputMessage="1" showErrorMessage="1" sqref="B39:B56" xr:uid="{00000000-0002-0000-0200-000000000000}">
      <formula1>"Lab./feltundersøkelser,Reiser/konferanser/mv.,Andre driftskostnader,Innkjøp av FoU-tjenester,Utstyr (kun Nasjonal infrastruktur)"</formula1>
    </dataValidation>
  </dataValidations>
  <pageMargins left="0.70866141732283472" right="0.70866141732283472" top="0.74803149606299213" bottom="0.74803149606299213" header="0.31496062992125984" footer="0.31496062992125984"/>
  <pageSetup paperSize="9"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295" r:id="rId4" name="Button 7">
              <controlPr defaultSize="0" print="0" autoFill="0" autoPict="0">
                <anchor moveWithCells="1" sizeWithCells="1">
                  <from>
                    <xdr:col>0</xdr:col>
                    <xdr:colOff>85725</xdr:colOff>
                    <xdr:row>2</xdr:row>
                    <xdr:rowOff>28575</xdr:rowOff>
                  </from>
                  <to>
                    <xdr:col>0</xdr:col>
                    <xdr:colOff>390525</xdr:colOff>
                    <xdr:row>2</xdr:row>
                    <xdr:rowOff>142875</xdr:rowOff>
                  </to>
                </anchor>
              </controlPr>
            </control>
          </mc:Choice>
        </mc:AlternateContent>
        <mc:AlternateContent xmlns:mc="http://schemas.openxmlformats.org/markup-compatibility/2006">
          <mc:Choice Requires="x14">
            <control shapeId="12296" r:id="rId5" name="Button 8">
              <controlPr defaultSize="0" print="0" autoFill="0" autoPict="0">
                <anchor moveWithCells="1" sizeWithCells="1">
                  <from>
                    <xdr:col>0</xdr:col>
                    <xdr:colOff>485775</xdr:colOff>
                    <xdr:row>2</xdr:row>
                    <xdr:rowOff>28575</xdr:rowOff>
                  </from>
                  <to>
                    <xdr:col>0</xdr:col>
                    <xdr:colOff>790575</xdr:colOff>
                    <xdr:row>2</xdr:row>
                    <xdr:rowOff>142875</xdr:rowOff>
                  </to>
                </anchor>
              </controlPr>
            </control>
          </mc:Choice>
        </mc:AlternateContent>
        <mc:AlternateContent xmlns:mc="http://schemas.openxmlformats.org/markup-compatibility/2006">
          <mc:Choice Requires="x14">
            <control shapeId="12297" r:id="rId6" name="Button 9">
              <controlPr defaultSize="0" print="0" autoFill="0" autoPict="0">
                <anchor moveWithCells="1" sizeWithCells="1">
                  <from>
                    <xdr:col>0</xdr:col>
                    <xdr:colOff>85725</xdr:colOff>
                    <xdr:row>9</xdr:row>
                    <xdr:rowOff>28575</xdr:rowOff>
                  </from>
                  <to>
                    <xdr:col>0</xdr:col>
                    <xdr:colOff>390525</xdr:colOff>
                    <xdr:row>9</xdr:row>
                    <xdr:rowOff>142875</xdr:rowOff>
                  </to>
                </anchor>
              </controlPr>
            </control>
          </mc:Choice>
        </mc:AlternateContent>
        <mc:AlternateContent xmlns:mc="http://schemas.openxmlformats.org/markup-compatibility/2006">
          <mc:Choice Requires="x14">
            <control shapeId="12298" r:id="rId7" name="Button 10">
              <controlPr defaultSize="0" print="0" autoFill="0" autoPict="0">
                <anchor moveWithCells="1" sizeWithCells="1">
                  <from>
                    <xdr:col>0</xdr:col>
                    <xdr:colOff>485775</xdr:colOff>
                    <xdr:row>9</xdr:row>
                    <xdr:rowOff>28575</xdr:rowOff>
                  </from>
                  <to>
                    <xdr:col>0</xdr:col>
                    <xdr:colOff>790575</xdr:colOff>
                    <xdr:row>9</xdr:row>
                    <xdr:rowOff>142875</xdr:rowOff>
                  </to>
                </anchor>
              </controlPr>
            </control>
          </mc:Choice>
        </mc:AlternateContent>
        <mc:AlternateContent xmlns:mc="http://schemas.openxmlformats.org/markup-compatibility/2006">
          <mc:Choice Requires="x14">
            <control shapeId="12299" r:id="rId8" name="Button 11">
              <controlPr defaultSize="0" print="0" autoFill="0" autoPict="0">
                <anchor moveWithCells="1" sizeWithCells="1">
                  <from>
                    <xdr:col>0</xdr:col>
                    <xdr:colOff>85725</xdr:colOff>
                    <xdr:row>15</xdr:row>
                    <xdr:rowOff>28575</xdr:rowOff>
                  </from>
                  <to>
                    <xdr:col>0</xdr:col>
                    <xdr:colOff>390525</xdr:colOff>
                    <xdr:row>15</xdr:row>
                    <xdr:rowOff>142875</xdr:rowOff>
                  </to>
                </anchor>
              </controlPr>
            </control>
          </mc:Choice>
        </mc:AlternateContent>
        <mc:AlternateContent xmlns:mc="http://schemas.openxmlformats.org/markup-compatibility/2006">
          <mc:Choice Requires="x14">
            <control shapeId="12300" r:id="rId9" name="Button 12">
              <controlPr defaultSize="0" print="0" autoFill="0" autoPict="0">
                <anchor moveWithCells="1" sizeWithCells="1">
                  <from>
                    <xdr:col>0</xdr:col>
                    <xdr:colOff>485775</xdr:colOff>
                    <xdr:row>15</xdr:row>
                    <xdr:rowOff>28575</xdr:rowOff>
                  </from>
                  <to>
                    <xdr:col>0</xdr:col>
                    <xdr:colOff>790575</xdr:colOff>
                    <xdr:row>15</xdr:row>
                    <xdr:rowOff>142875</xdr:rowOff>
                  </to>
                </anchor>
              </controlPr>
            </control>
          </mc:Choice>
        </mc:AlternateContent>
        <mc:AlternateContent xmlns:mc="http://schemas.openxmlformats.org/markup-compatibility/2006">
          <mc:Choice Requires="x14">
            <control shapeId="12301" r:id="rId10" name="Button 13">
              <controlPr defaultSize="0" print="0" autoFill="0" autoPict="0">
                <anchor moveWithCells="1" sizeWithCells="1">
                  <from>
                    <xdr:col>0</xdr:col>
                    <xdr:colOff>85725</xdr:colOff>
                    <xdr:row>22</xdr:row>
                    <xdr:rowOff>28575</xdr:rowOff>
                  </from>
                  <to>
                    <xdr:col>0</xdr:col>
                    <xdr:colOff>390525</xdr:colOff>
                    <xdr:row>22</xdr:row>
                    <xdr:rowOff>142875</xdr:rowOff>
                  </to>
                </anchor>
              </controlPr>
            </control>
          </mc:Choice>
        </mc:AlternateContent>
        <mc:AlternateContent xmlns:mc="http://schemas.openxmlformats.org/markup-compatibility/2006">
          <mc:Choice Requires="x14">
            <control shapeId="12302" r:id="rId11" name="Button 14">
              <controlPr defaultSize="0" print="0" autoFill="0" autoPict="0">
                <anchor moveWithCells="1" sizeWithCells="1">
                  <from>
                    <xdr:col>0</xdr:col>
                    <xdr:colOff>485775</xdr:colOff>
                    <xdr:row>22</xdr:row>
                    <xdr:rowOff>28575</xdr:rowOff>
                  </from>
                  <to>
                    <xdr:col>0</xdr:col>
                    <xdr:colOff>790575</xdr:colOff>
                    <xdr:row>22</xdr:row>
                    <xdr:rowOff>142875</xdr:rowOff>
                  </to>
                </anchor>
              </controlPr>
            </control>
          </mc:Choice>
        </mc:AlternateContent>
        <mc:AlternateContent xmlns:mc="http://schemas.openxmlformats.org/markup-compatibility/2006">
          <mc:Choice Requires="x14">
            <control shapeId="12303" r:id="rId12" name="Button 15">
              <controlPr defaultSize="0" print="0" autoFill="0" autoPict="0">
                <anchor moveWithCells="1" sizeWithCells="1">
                  <from>
                    <xdr:col>0</xdr:col>
                    <xdr:colOff>85725</xdr:colOff>
                    <xdr:row>30</xdr:row>
                    <xdr:rowOff>28575</xdr:rowOff>
                  </from>
                  <to>
                    <xdr:col>0</xdr:col>
                    <xdr:colOff>390525</xdr:colOff>
                    <xdr:row>30</xdr:row>
                    <xdr:rowOff>142875</xdr:rowOff>
                  </to>
                </anchor>
              </controlPr>
            </control>
          </mc:Choice>
        </mc:AlternateContent>
        <mc:AlternateContent xmlns:mc="http://schemas.openxmlformats.org/markup-compatibility/2006">
          <mc:Choice Requires="x14">
            <control shapeId="12304" r:id="rId13" name="Button 16">
              <controlPr defaultSize="0" print="0" autoFill="0" autoPict="0">
                <anchor moveWithCells="1" sizeWithCells="1">
                  <from>
                    <xdr:col>0</xdr:col>
                    <xdr:colOff>485775</xdr:colOff>
                    <xdr:row>30</xdr:row>
                    <xdr:rowOff>28575</xdr:rowOff>
                  </from>
                  <to>
                    <xdr:col>0</xdr:col>
                    <xdr:colOff>790575</xdr:colOff>
                    <xdr:row>30</xdr:row>
                    <xdr:rowOff>142875</xdr:rowOff>
                  </to>
                </anchor>
              </controlPr>
            </control>
          </mc:Choice>
        </mc:AlternateContent>
        <mc:AlternateContent xmlns:mc="http://schemas.openxmlformats.org/markup-compatibility/2006">
          <mc:Choice Requires="x14">
            <control shapeId="12312" r:id="rId14" name="Button 24">
              <controlPr defaultSize="0" print="0" autoFill="0" autoPict="0" macro="[0]!LeggTilAnsatte">
                <anchor moveWithCells="1" sizeWithCells="1">
                  <from>
                    <xdr:col>0</xdr:col>
                    <xdr:colOff>85725</xdr:colOff>
                    <xdr:row>2</xdr:row>
                    <xdr:rowOff>28575</xdr:rowOff>
                  </from>
                  <to>
                    <xdr:col>0</xdr:col>
                    <xdr:colOff>390525</xdr:colOff>
                    <xdr:row>2</xdr:row>
                    <xdr:rowOff>142875</xdr:rowOff>
                  </to>
                </anchor>
              </controlPr>
            </control>
          </mc:Choice>
        </mc:AlternateContent>
        <mc:AlternateContent xmlns:mc="http://schemas.openxmlformats.org/markup-compatibility/2006">
          <mc:Choice Requires="x14">
            <control shapeId="12313" r:id="rId15" name="Button 25">
              <controlPr defaultSize="0" print="0" autoFill="0" autoPict="0" macro="[0]!FjernAnsatte">
                <anchor moveWithCells="1" sizeWithCells="1">
                  <from>
                    <xdr:col>0</xdr:col>
                    <xdr:colOff>485775</xdr:colOff>
                    <xdr:row>2</xdr:row>
                    <xdr:rowOff>28575</xdr:rowOff>
                  </from>
                  <to>
                    <xdr:col>0</xdr:col>
                    <xdr:colOff>790575</xdr:colOff>
                    <xdr:row>2</xdr:row>
                    <xdr:rowOff>142875</xdr:rowOff>
                  </to>
                </anchor>
              </controlPr>
            </control>
          </mc:Choice>
        </mc:AlternateContent>
        <mc:AlternateContent xmlns:mc="http://schemas.openxmlformats.org/markup-compatibility/2006">
          <mc:Choice Requires="x14">
            <control shapeId="12314" r:id="rId16" name="Button 26">
              <controlPr defaultSize="0" print="0" autoFill="0" autoPict="0" macro="[0]!LeggTil5892">
                <anchor moveWithCells="1" sizeWithCells="1">
                  <from>
                    <xdr:col>0</xdr:col>
                    <xdr:colOff>85725</xdr:colOff>
                    <xdr:row>9</xdr:row>
                    <xdr:rowOff>28575</xdr:rowOff>
                  </from>
                  <to>
                    <xdr:col>0</xdr:col>
                    <xdr:colOff>390525</xdr:colOff>
                    <xdr:row>9</xdr:row>
                    <xdr:rowOff>142875</xdr:rowOff>
                  </to>
                </anchor>
              </controlPr>
            </control>
          </mc:Choice>
        </mc:AlternateContent>
        <mc:AlternateContent xmlns:mc="http://schemas.openxmlformats.org/markup-compatibility/2006">
          <mc:Choice Requires="x14">
            <control shapeId="12315" r:id="rId17" name="Button 27">
              <controlPr defaultSize="0" print="0" autoFill="0" autoPict="0" macro="[0]!Fjern5892">
                <anchor moveWithCells="1" sizeWithCells="1">
                  <from>
                    <xdr:col>0</xdr:col>
                    <xdr:colOff>485775</xdr:colOff>
                    <xdr:row>9</xdr:row>
                    <xdr:rowOff>28575</xdr:rowOff>
                  </from>
                  <to>
                    <xdr:col>0</xdr:col>
                    <xdr:colOff>790575</xdr:colOff>
                    <xdr:row>9</xdr:row>
                    <xdr:rowOff>142875</xdr:rowOff>
                  </to>
                </anchor>
              </controlPr>
            </control>
          </mc:Choice>
        </mc:AlternateContent>
        <mc:AlternateContent xmlns:mc="http://schemas.openxmlformats.org/markup-compatibility/2006">
          <mc:Choice Requires="x14">
            <control shapeId="12316" r:id="rId18" name="Button 28">
              <controlPr defaultSize="0" print="0" autoFill="0" autoPict="0" macro="[0]!LeggTil5896">
                <anchor moveWithCells="1" sizeWithCells="1">
                  <from>
                    <xdr:col>0</xdr:col>
                    <xdr:colOff>85725</xdr:colOff>
                    <xdr:row>15</xdr:row>
                    <xdr:rowOff>28575</xdr:rowOff>
                  </from>
                  <to>
                    <xdr:col>0</xdr:col>
                    <xdr:colOff>390525</xdr:colOff>
                    <xdr:row>15</xdr:row>
                    <xdr:rowOff>142875</xdr:rowOff>
                  </to>
                </anchor>
              </controlPr>
            </control>
          </mc:Choice>
        </mc:AlternateContent>
        <mc:AlternateContent xmlns:mc="http://schemas.openxmlformats.org/markup-compatibility/2006">
          <mc:Choice Requires="x14">
            <control shapeId="12317" r:id="rId19" name="Button 29">
              <controlPr defaultSize="0" print="0" autoFill="0" autoPict="0" macro="[0]!Fjern5896">
                <anchor moveWithCells="1" sizeWithCells="1">
                  <from>
                    <xdr:col>0</xdr:col>
                    <xdr:colOff>485775</xdr:colOff>
                    <xdr:row>15</xdr:row>
                    <xdr:rowOff>28575</xdr:rowOff>
                  </from>
                  <to>
                    <xdr:col>0</xdr:col>
                    <xdr:colOff>790575</xdr:colOff>
                    <xdr:row>15</xdr:row>
                    <xdr:rowOff>142875</xdr:rowOff>
                  </to>
                </anchor>
              </controlPr>
            </control>
          </mc:Choice>
        </mc:AlternateContent>
        <mc:AlternateContent xmlns:mc="http://schemas.openxmlformats.org/markup-compatibility/2006">
          <mc:Choice Requires="x14">
            <control shapeId="12318" r:id="rId20" name="Button 30">
              <controlPr defaultSize="0" print="0" autoFill="0" autoPict="0" macro="[0]!LeggTilTL">
                <anchor moveWithCells="1" sizeWithCells="1">
                  <from>
                    <xdr:col>0</xdr:col>
                    <xdr:colOff>85725</xdr:colOff>
                    <xdr:row>22</xdr:row>
                    <xdr:rowOff>28575</xdr:rowOff>
                  </from>
                  <to>
                    <xdr:col>0</xdr:col>
                    <xdr:colOff>390525</xdr:colOff>
                    <xdr:row>22</xdr:row>
                    <xdr:rowOff>142875</xdr:rowOff>
                  </to>
                </anchor>
              </controlPr>
            </control>
          </mc:Choice>
        </mc:AlternateContent>
        <mc:AlternateContent xmlns:mc="http://schemas.openxmlformats.org/markup-compatibility/2006">
          <mc:Choice Requires="x14">
            <control shapeId="12319" r:id="rId21" name="Button 31">
              <controlPr defaultSize="0" print="0" autoFill="0" autoPict="0" macro="[0]!FjernTL">
                <anchor moveWithCells="1" sizeWithCells="1">
                  <from>
                    <xdr:col>0</xdr:col>
                    <xdr:colOff>485775</xdr:colOff>
                    <xdr:row>22</xdr:row>
                    <xdr:rowOff>28575</xdr:rowOff>
                  </from>
                  <to>
                    <xdr:col>0</xdr:col>
                    <xdr:colOff>790575</xdr:colOff>
                    <xdr:row>22</xdr:row>
                    <xdr:rowOff>142875</xdr:rowOff>
                  </to>
                </anchor>
              </controlPr>
            </control>
          </mc:Choice>
        </mc:AlternateContent>
        <mc:AlternateContent xmlns:mc="http://schemas.openxmlformats.org/markup-compatibility/2006">
          <mc:Choice Requires="x14">
            <control shapeId="12320" r:id="rId22" name="Button 32">
              <controlPr defaultSize="0" print="0" autoFill="0" autoPict="0" macro="[0]!LeggTilStipend">
                <anchor moveWithCells="1" sizeWithCells="1">
                  <from>
                    <xdr:col>0</xdr:col>
                    <xdr:colOff>85725</xdr:colOff>
                    <xdr:row>30</xdr:row>
                    <xdr:rowOff>28575</xdr:rowOff>
                  </from>
                  <to>
                    <xdr:col>0</xdr:col>
                    <xdr:colOff>390525</xdr:colOff>
                    <xdr:row>30</xdr:row>
                    <xdr:rowOff>142875</xdr:rowOff>
                  </to>
                </anchor>
              </controlPr>
            </control>
          </mc:Choice>
        </mc:AlternateContent>
        <mc:AlternateContent xmlns:mc="http://schemas.openxmlformats.org/markup-compatibility/2006">
          <mc:Choice Requires="x14">
            <control shapeId="12321" r:id="rId23" name="Button 33">
              <controlPr defaultSize="0" print="0" autoFill="0" autoPict="0" macro="[0]!FjernStipend">
                <anchor moveWithCells="1" sizeWithCells="1">
                  <from>
                    <xdr:col>0</xdr:col>
                    <xdr:colOff>485775</xdr:colOff>
                    <xdr:row>30</xdr:row>
                    <xdr:rowOff>28575</xdr:rowOff>
                  </from>
                  <to>
                    <xdr:col>0</xdr:col>
                    <xdr:colOff>790575</xdr:colOff>
                    <xdr:row>30</xdr:row>
                    <xdr:rowOff>142875</xdr:rowOff>
                  </to>
                </anchor>
              </controlPr>
            </control>
          </mc:Choice>
        </mc:AlternateContent>
        <mc:AlternateContent xmlns:mc="http://schemas.openxmlformats.org/markup-compatibility/2006">
          <mc:Choice Requires="x14">
            <control shapeId="12322" r:id="rId24" name="Button 34">
              <controlPr defaultSize="0" print="0" autoFill="0" autoPict="0" macro="[0]!FemAar">
                <anchor moveWithCells="1" sizeWithCells="1">
                  <from>
                    <xdr:col>8</xdr:col>
                    <xdr:colOff>342900</xdr:colOff>
                    <xdr:row>0</xdr:row>
                    <xdr:rowOff>66675</xdr:rowOff>
                  </from>
                  <to>
                    <xdr:col>9</xdr:col>
                    <xdr:colOff>714375</xdr:colOff>
                    <xdr:row>1</xdr:row>
                    <xdr:rowOff>0</xdr:rowOff>
                  </to>
                </anchor>
              </controlPr>
            </control>
          </mc:Choice>
        </mc:AlternateContent>
        <mc:AlternateContent xmlns:mc="http://schemas.openxmlformats.org/markup-compatibility/2006">
          <mc:Choice Requires="x14">
            <control shapeId="12323" r:id="rId25" name="Button 35">
              <controlPr defaultSize="0" print="0" autoFill="0" autoPict="0" macro="[0]!TiAar">
                <anchor moveWithCells="1" sizeWithCells="1">
                  <from>
                    <xdr:col>9</xdr:col>
                    <xdr:colOff>847725</xdr:colOff>
                    <xdr:row>0</xdr:row>
                    <xdr:rowOff>66675</xdr:rowOff>
                  </from>
                  <to>
                    <xdr:col>9</xdr:col>
                    <xdr:colOff>1857375</xdr:colOff>
                    <xdr:row>1</xdr:row>
                    <xdr:rowOff>0</xdr:rowOff>
                  </to>
                </anchor>
              </controlPr>
            </control>
          </mc:Choice>
        </mc:AlternateContent>
        <mc:AlternateContent xmlns:mc="http://schemas.openxmlformats.org/markup-compatibility/2006">
          <mc:Choice Requires="x14">
            <control shapeId="12352" r:id="rId26" name="Button 64">
              <controlPr defaultSize="0" print="0" autoFill="0" autoPict="0" macro="[0]!LeggTilDrift">
                <anchor moveWithCells="1" sizeWithCells="1">
                  <from>
                    <xdr:col>0</xdr:col>
                    <xdr:colOff>85725</xdr:colOff>
                    <xdr:row>36</xdr:row>
                    <xdr:rowOff>28575</xdr:rowOff>
                  </from>
                  <to>
                    <xdr:col>0</xdr:col>
                    <xdr:colOff>390525</xdr:colOff>
                    <xdr:row>36</xdr:row>
                    <xdr:rowOff>142875</xdr:rowOff>
                  </to>
                </anchor>
              </controlPr>
            </control>
          </mc:Choice>
        </mc:AlternateContent>
        <mc:AlternateContent xmlns:mc="http://schemas.openxmlformats.org/markup-compatibility/2006">
          <mc:Choice Requires="x14">
            <control shapeId="12353" r:id="rId27" name="Button 65">
              <controlPr defaultSize="0" print="0" autoFill="0" autoPict="0" macro="[0]!FjernDrift">
                <anchor moveWithCells="1" sizeWithCells="1">
                  <from>
                    <xdr:col>0</xdr:col>
                    <xdr:colOff>485775</xdr:colOff>
                    <xdr:row>36</xdr:row>
                    <xdr:rowOff>28575</xdr:rowOff>
                  </from>
                  <to>
                    <xdr:col>0</xdr:col>
                    <xdr:colOff>790575</xdr:colOff>
                    <xdr:row>36</xdr:row>
                    <xdr:rowOff>142875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5530" id="{0E85DB85-1E79-419B-9510-5DC75D6C6637}">
            <xm:f>'file:///C:\Users\cecilieellefsen\Documents\Personal\Permisjoner\kant.uio.no\los-ads-u1\mikkelbd\pc\Dokumenter\kant.uio.no\los-ads-u1\mikkelbd\pc\Dokumenter\kant.uio.no\los-ads-u1\EFP\IHR-leveranser - EFP\Søknadsbudsjett\[søknadsbudsjettering_1.3.xlsx]Registrering'!#REF!="Finansieringsandel"</xm:f>
            <x14:dxf>
              <fill>
                <patternFill>
                  <bgColor theme="0"/>
                </patternFill>
              </fill>
            </x14:dxf>
          </x14:cfRule>
          <xm:sqref>K38:W38</xm:sqref>
        </x14:conditionalFormatting>
        <x14:conditionalFormatting xmlns:xm="http://schemas.microsoft.com/office/excel/2006/main">
          <x14:cfRule type="expression" priority="3437" id="{B39B03C4-A800-4BC8-B858-155E01D5E115}">
            <xm:f>'file:///C:\Users\cecilieellefsen\Documents\Personal\Permisjoner\kant.uio.no\los-ads-u1\mikkelbd\pc\Dokumenter\kant.uio.no\los-ads-u1\mikkelbd\pc\Dokumenter\kant.uio.no\los-ads-u1\EFP\IHR-leveranser - EFP\Søknadsbudsjett\[søknadsbudsjettering_1.3.xlsx]Registrering'!#REF!="Finansieringsandel"</xm:f>
            <x14:dxf>
              <fill>
                <patternFill>
                  <bgColor theme="0"/>
                </patternFill>
              </fill>
            </x14:dxf>
          </x14:cfRule>
          <xm:sqref>K64:W64</xm:sqref>
        </x14:conditionalFormatting>
        <x14:conditionalFormatting xmlns:xm="http://schemas.microsoft.com/office/excel/2006/main">
          <x14:cfRule type="expression" priority="3447" id="{97BAD5D6-45A9-4F34-BB75-2B9C8CD48280}">
            <xm:f>'file:///C:\Users\cecilieellefsen\Documents\Personal\Permisjoner\kant.uio.no\los-ads-u1\mikkelbd\pc\Dokumenter\kant.uio.no\los-ads-u1\mikkelbd\pc\Dokumenter\kant.uio.no\los-ads-u1\EFP\IHR-leveranser - EFP\Søknadsbudsjett\[søknadsbudsjettering_1.3.xlsx]Registrering'!#REF!="Finansieringsandel"</xm:f>
            <x14:dxf>
              <fill>
                <patternFill>
                  <bgColor theme="0"/>
                </patternFill>
              </fill>
            </x14:dxf>
          </x14:cfRule>
          <xm:sqref>O85:T85 K96:N96</xm:sqref>
        </x14:conditionalFormatting>
        <x14:conditionalFormatting xmlns:xm="http://schemas.microsoft.com/office/excel/2006/main">
          <x14:cfRule type="expression" priority="5578" id="{5947F39E-39D5-49BF-868E-0F8FEE173C09}">
            <xm:f>'file:///C:\Users\cecilieellefsen\Documents\Personal\Permisjoner\kant.uio.no\los-ads-u1\mikkelbd\pc\Dokumenter\kant.uio.no\los-ads-u1\mikkelbd\pc\Dokumenter\kant.uio.no\los-ads-u1\EFP\IHR-leveranser - EFP\Søknadsbudsjett\[søknadsbudsjettering_1.3.xlsx]Registrering'!#REF!="Finansieringsandel"</xm:f>
            <x14:dxf>
              <fill>
                <patternFill>
                  <bgColor theme="0"/>
                </patternFill>
              </fill>
            </x14:dxf>
          </x14:cfRule>
          <xm:sqref>Q88:T88</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1000000}">
          <x14:formula1>
            <xm:f>Tabeller!$G$45:$G$48</xm:f>
          </x14:formula1>
          <xm:sqref>H24:H26 H32:H34 H11:H13 H4:H7 H64:H68 H39:H56</xm:sqref>
        </x14:dataValidation>
        <x14:dataValidation type="list" allowBlank="1" showInputMessage="1" showErrorMessage="1" prompt="Feltet må fylles inn!" xr:uid="{00000000-0002-0000-0200-000002000000}">
          <x14:formula1>
            <xm:f>Tabeller!$G$63:$G$67</xm:f>
          </x14:formula1>
          <xm:sqref>B32:B34</xm:sqref>
        </x14:dataValidation>
        <x14:dataValidation type="list" allowBlank="1" showInputMessage="1" showErrorMessage="1" prompt="Feltet må fylles inn!" xr:uid="{00000000-0002-0000-0200-000003000000}">
          <x14:formula1>
            <xm:f>Tabeller!$G$54:$G$62</xm:f>
          </x14:formula1>
          <xm:sqref>B24:B26 B4:B7 B17:B20 B11:B13</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Ark7">
    <tabColor rgb="FF00B050"/>
    <pageSetUpPr fitToPage="1"/>
  </sheetPr>
  <dimension ref="A1:FX101"/>
  <sheetViews>
    <sheetView showGridLines="0" zoomScaleNormal="100" zoomScalePageLayoutView="85" workbookViewId="0">
      <selection activeCell="J7" sqref="J7"/>
    </sheetView>
  </sheetViews>
  <sheetFormatPr baseColWidth="10" defaultColWidth="9.140625" defaultRowHeight="12.75" x14ac:dyDescent="0.2"/>
  <cols>
    <col min="1" max="1" width="12.42578125" style="22" customWidth="1"/>
    <col min="2" max="2" width="33" style="22" customWidth="1"/>
    <col min="3" max="3" width="19.28515625" style="22" customWidth="1"/>
    <col min="4" max="4" width="25.7109375" style="22" customWidth="1"/>
    <col min="5" max="5" width="18" style="22" customWidth="1"/>
    <col min="6" max="6" width="18.140625" style="22" customWidth="1"/>
    <col min="7" max="7" width="22.42578125" style="22" customWidth="1"/>
    <col min="8" max="8" width="12.140625" style="22" customWidth="1"/>
    <col min="9" max="9" width="14" style="22" customWidth="1"/>
    <col min="10" max="10" width="30" style="22" customWidth="1"/>
    <col min="11" max="11" width="18" style="22" customWidth="1"/>
    <col min="12" max="12" width="23.28515625" style="22" customWidth="1"/>
    <col min="13" max="13" width="18.140625" style="22" customWidth="1"/>
    <col min="14" max="14" width="16.85546875" style="22" customWidth="1"/>
    <col min="15" max="15" width="19.7109375" style="22" customWidth="1"/>
    <col min="16" max="16" width="17.42578125" style="22" customWidth="1"/>
    <col min="17" max="17" width="21.28515625" style="22" customWidth="1"/>
    <col min="18" max="18" width="17" style="22" customWidth="1"/>
    <col min="19" max="19" width="18.7109375" style="22" customWidth="1"/>
    <col min="20" max="20" width="16.7109375" style="22" customWidth="1"/>
    <col min="21" max="21" width="10" style="22" customWidth="1"/>
    <col min="22" max="22" width="18.7109375" style="22" customWidth="1"/>
    <col min="23" max="26" width="12.85546875" style="22" customWidth="1"/>
    <col min="27" max="27" width="11.7109375" style="22" customWidth="1"/>
    <col min="28" max="28" width="12.28515625" style="22" customWidth="1"/>
    <col min="29" max="32" width="10.85546875" style="22" customWidth="1"/>
    <col min="33" max="34" width="10" style="22" customWidth="1"/>
    <col min="35" max="35" width="9.7109375" style="22" customWidth="1"/>
    <col min="36" max="36" width="8.42578125" style="22" customWidth="1"/>
    <col min="37" max="37" width="9.28515625" style="22" customWidth="1"/>
    <col min="38" max="38" width="9.42578125" style="22" customWidth="1"/>
    <col min="39" max="39" width="11" style="22" customWidth="1"/>
    <col min="40" max="40" width="11.28515625" style="22" customWidth="1"/>
    <col min="41" max="43" width="9.140625" style="22" customWidth="1"/>
    <col min="44" max="44" width="16" style="22" customWidth="1"/>
    <col min="45" max="45" width="14.7109375" style="22" customWidth="1"/>
    <col min="46" max="46" width="15.42578125" style="22" customWidth="1"/>
    <col min="47" max="47" width="15" style="22" customWidth="1"/>
    <col min="48" max="48" width="17" style="22" customWidth="1"/>
    <col min="49" max="49" width="15" style="22" customWidth="1"/>
    <col min="50" max="50" width="14.7109375" style="22" customWidth="1"/>
    <col min="51" max="51" width="15.7109375" style="22" customWidth="1"/>
    <col min="52" max="52" width="15.42578125" style="22" customWidth="1"/>
    <col min="53" max="53" width="15.7109375" style="22" customWidth="1"/>
    <col min="54" max="54" width="14.42578125" style="22" customWidth="1"/>
    <col min="55" max="55" width="28.42578125" style="22" customWidth="1"/>
    <col min="56" max="56" width="16.42578125" style="22" customWidth="1"/>
    <col min="57" max="60" width="14.140625" style="22" customWidth="1"/>
    <col min="61" max="62" width="15" style="22" customWidth="1"/>
    <col min="63" max="64" width="13.85546875" style="22" customWidth="1"/>
    <col min="65" max="65" width="16.42578125" style="22" customWidth="1"/>
    <col min="66" max="66" width="9.140625" style="22" customWidth="1"/>
    <col min="67" max="67" width="18.42578125" style="22" customWidth="1"/>
    <col min="68" max="68" width="19.28515625" style="22" customWidth="1"/>
    <col min="69" max="69" width="14.42578125" style="22" customWidth="1"/>
    <col min="70" max="70" width="17.140625" style="22" customWidth="1"/>
    <col min="71" max="71" width="15.42578125" style="22" customWidth="1"/>
    <col min="72" max="72" width="17.28515625" style="22" customWidth="1"/>
    <col min="73" max="73" width="15.42578125" style="22" customWidth="1"/>
    <col min="74" max="74" width="16.42578125" style="22" customWidth="1"/>
    <col min="75" max="75" width="15.140625" style="22" customWidth="1"/>
    <col min="76" max="76" width="15.42578125" style="22" customWidth="1"/>
    <col min="77" max="77" width="13" style="22" customWidth="1"/>
    <col min="78" max="78" width="9.140625" style="22" customWidth="1"/>
    <col min="79" max="79" width="24.85546875" style="22" customWidth="1"/>
    <col min="80" max="80" width="15" style="22" customWidth="1"/>
    <col min="81" max="81" width="15.140625" style="22" customWidth="1"/>
    <col min="82" max="82" width="15.42578125" style="22" customWidth="1"/>
    <col min="83" max="83" width="15.140625" style="22" customWidth="1"/>
    <col min="84" max="84" width="15.42578125" style="22" customWidth="1"/>
    <col min="85" max="85" width="16" style="22" customWidth="1"/>
    <col min="86" max="87" width="15.7109375" style="22" customWidth="1"/>
    <col min="88" max="88" width="16" style="22" customWidth="1"/>
    <col min="89" max="89" width="9.140625" style="22"/>
    <col min="90" max="90" width="17.85546875" style="46" bestFit="1" customWidth="1"/>
    <col min="91" max="91" width="24.42578125" style="22" customWidth="1"/>
    <col min="92" max="92" width="23.42578125" style="22" customWidth="1"/>
    <col min="93" max="93" width="16.28515625" style="22" bestFit="1" customWidth="1"/>
    <col min="94" max="94" width="15.7109375" style="22" bestFit="1" customWidth="1"/>
    <col min="95" max="95" width="17" style="22" bestFit="1" customWidth="1"/>
    <col min="96" max="96" width="16" style="22" bestFit="1" customWidth="1"/>
    <col min="97" max="97" width="15.7109375" style="22" bestFit="1" customWidth="1"/>
    <col min="98" max="98" width="16" style="22" bestFit="1" customWidth="1"/>
    <col min="99" max="99" width="17" style="22" bestFit="1" customWidth="1"/>
    <col min="100" max="100" width="16" style="22" bestFit="1" customWidth="1"/>
    <col min="101" max="101" width="27.140625" style="22" customWidth="1"/>
    <col min="102" max="102" width="10.140625" style="22" customWidth="1"/>
    <col min="103" max="103" width="9.140625" style="22"/>
    <col min="104" max="104" width="21.7109375" style="22" customWidth="1"/>
    <col min="105" max="105" width="21.85546875" style="22" customWidth="1"/>
    <col min="106" max="106" width="17" style="22" bestFit="1" customWidth="1"/>
    <col min="107" max="107" width="16.28515625" style="22" bestFit="1" customWidth="1"/>
    <col min="108" max="109" width="15.7109375" style="22" bestFit="1" customWidth="1"/>
    <col min="110" max="110" width="16" style="22" bestFit="1" customWidth="1"/>
    <col min="111" max="111" width="15.7109375" style="22" bestFit="1" customWidth="1"/>
    <col min="112" max="112" width="16" style="22" bestFit="1" customWidth="1"/>
    <col min="113" max="113" width="17" style="22" bestFit="1" customWidth="1"/>
    <col min="114" max="114" width="16" style="22" bestFit="1" customWidth="1"/>
    <col min="115" max="115" width="17.28515625" style="22" bestFit="1" customWidth="1"/>
    <col min="116" max="116" width="9.140625" style="22"/>
    <col min="117" max="117" width="24.42578125" style="22" customWidth="1"/>
    <col min="118" max="118" width="13.140625" style="22" bestFit="1" customWidth="1"/>
    <col min="119" max="120" width="15.42578125" style="22" bestFit="1" customWidth="1"/>
    <col min="121" max="121" width="15.140625" style="22" bestFit="1" customWidth="1"/>
    <col min="122" max="122" width="15" style="22" bestFit="1" customWidth="1"/>
    <col min="123" max="123" width="14.7109375" style="22" bestFit="1" customWidth="1"/>
    <col min="124" max="124" width="13.7109375" style="22" bestFit="1" customWidth="1"/>
    <col min="125" max="125" width="14.7109375" style="22" bestFit="1" customWidth="1"/>
    <col min="126" max="126" width="14.140625" style="22" bestFit="1" customWidth="1"/>
    <col min="127" max="127" width="14.7109375" style="22" bestFit="1" customWidth="1"/>
    <col min="128" max="128" width="15.7109375" style="22" bestFit="1" customWidth="1"/>
    <col min="129" max="129" width="9.140625" style="22"/>
    <col min="130" max="130" width="18.42578125" style="22" customWidth="1"/>
    <col min="131" max="131" width="13.140625" style="22" bestFit="1" customWidth="1"/>
    <col min="132" max="133" width="15.42578125" style="22" bestFit="1" customWidth="1"/>
    <col min="134" max="134" width="15.140625" style="22" bestFit="1" customWidth="1"/>
    <col min="135" max="135" width="15" style="22" bestFit="1" customWidth="1"/>
    <col min="136" max="136" width="14.7109375" style="22" bestFit="1" customWidth="1"/>
    <col min="137" max="137" width="13.7109375" style="22" bestFit="1" customWidth="1"/>
    <col min="138" max="138" width="14.7109375" style="22" bestFit="1" customWidth="1"/>
    <col min="139" max="139" width="14.140625" style="22" bestFit="1" customWidth="1"/>
    <col min="140" max="140" width="14.7109375" style="22" bestFit="1" customWidth="1"/>
    <col min="141" max="141" width="10.85546875" style="22" bestFit="1" customWidth="1"/>
    <col min="142" max="142" width="9.140625" style="22"/>
    <col min="143" max="143" width="20.85546875" style="22" customWidth="1"/>
    <col min="144" max="144" width="13.140625" style="22" bestFit="1" customWidth="1"/>
    <col min="145" max="146" width="15.42578125" style="22" bestFit="1" customWidth="1"/>
    <col min="147" max="147" width="15.140625" style="22" bestFit="1" customWidth="1"/>
    <col min="148" max="148" width="15" style="22" bestFit="1" customWidth="1"/>
    <col min="149" max="149" width="14.7109375" style="22" bestFit="1" customWidth="1"/>
    <col min="150" max="150" width="13.7109375" style="22" bestFit="1" customWidth="1"/>
    <col min="151" max="151" width="14.7109375" style="22" bestFit="1" customWidth="1"/>
    <col min="152" max="152" width="14.140625" style="22" bestFit="1" customWidth="1"/>
    <col min="153" max="153" width="14.7109375" style="22" bestFit="1" customWidth="1"/>
    <col min="154" max="154" width="10.85546875" style="22" bestFit="1" customWidth="1"/>
    <col min="155" max="156" width="9.140625" style="22"/>
    <col min="157" max="157" width="14.85546875" style="22" customWidth="1"/>
    <col min="158" max="158" width="14.7109375" style="22" customWidth="1"/>
    <col min="159" max="159" width="13.7109375" style="22" bestFit="1" customWidth="1"/>
    <col min="160" max="160" width="13.85546875" style="22" bestFit="1" customWidth="1"/>
    <col min="161" max="161" width="11.85546875" style="22" bestFit="1" customWidth="1"/>
    <col min="162" max="162" width="13.140625" style="22" bestFit="1" customWidth="1"/>
    <col min="163" max="163" width="13.42578125" style="22" bestFit="1" customWidth="1"/>
    <col min="164" max="164" width="13.7109375" style="22" bestFit="1" customWidth="1"/>
    <col min="165" max="165" width="13.42578125" style="22" bestFit="1" customWidth="1"/>
    <col min="166" max="166" width="13.7109375" style="22" bestFit="1" customWidth="1"/>
    <col min="167" max="167" width="13.42578125" style="22" bestFit="1" customWidth="1"/>
    <col min="168" max="168" width="14.85546875" style="22" customWidth="1"/>
    <col min="169" max="170" width="9.140625" style="22"/>
    <col min="171" max="171" width="12" style="22" customWidth="1"/>
    <col min="172" max="16384" width="9.140625" style="22"/>
  </cols>
  <sheetData>
    <row r="1" spans="1:180" ht="29.25" customHeight="1" x14ac:dyDescent="0.3">
      <c r="A1" s="24" t="s">
        <v>52</v>
      </c>
      <c r="B1" s="23"/>
      <c r="C1" s="23" t="s">
        <v>53</v>
      </c>
      <c r="D1" s="73">
        <f>Registrering!B3</f>
        <v>0</v>
      </c>
      <c r="F1" s="32"/>
      <c r="H1" s="23"/>
      <c r="I1" s="23"/>
      <c r="J1" s="21"/>
      <c r="AR1" s="21" t="s">
        <v>54</v>
      </c>
      <c r="AX1" s="22">
        <f>AR4*K92</f>
        <v>0</v>
      </c>
      <c r="BC1" s="21" t="s">
        <v>55</v>
      </c>
      <c r="BO1" s="21" t="s">
        <v>56</v>
      </c>
      <c r="CA1" s="22" t="s">
        <v>57</v>
      </c>
      <c r="CM1" s="22" t="s">
        <v>58</v>
      </c>
      <c r="CZ1" s="22" t="s">
        <v>59</v>
      </c>
      <c r="DM1" s="22" t="s">
        <v>60</v>
      </c>
      <c r="DZ1" s="22" t="s">
        <v>61</v>
      </c>
      <c r="EM1" s="22" t="s">
        <v>62</v>
      </c>
      <c r="FA1" s="22" t="s">
        <v>63</v>
      </c>
      <c r="FO1" s="22" t="s">
        <v>168</v>
      </c>
    </row>
    <row r="2" spans="1:180" ht="25.5" customHeight="1" x14ac:dyDescent="0.35">
      <c r="B2" s="294"/>
      <c r="C2" s="66"/>
      <c r="E2" s="32"/>
      <c r="F2" s="34"/>
      <c r="H2" s="24"/>
      <c r="I2" s="24"/>
      <c r="J2" s="28"/>
      <c r="K2" s="29" t="s">
        <v>65</v>
      </c>
      <c r="CL2" s="22"/>
    </row>
    <row r="3" spans="1:180" ht="15" x14ac:dyDescent="0.25">
      <c r="B3" s="242" t="s">
        <v>66</v>
      </c>
      <c r="C3" s="244" t="s">
        <v>67</v>
      </c>
      <c r="D3" s="244" t="s">
        <v>68</v>
      </c>
      <c r="E3" s="244" t="s">
        <v>69</v>
      </c>
      <c r="F3" s="244" t="s">
        <v>70</v>
      </c>
      <c r="G3" s="244" t="s">
        <v>71</v>
      </c>
      <c r="H3" s="242" t="s">
        <v>72</v>
      </c>
      <c r="I3" s="242" t="s">
        <v>73</v>
      </c>
      <c r="J3" s="242" t="s">
        <v>74</v>
      </c>
      <c r="K3" s="243">
        <f>Tabeller!D1</f>
        <v>1</v>
      </c>
      <c r="L3" s="243">
        <f>K3+1</f>
        <v>2</v>
      </c>
      <c r="M3" s="243">
        <f t="shared" ref="M3:S3" si="0">L3+1</f>
        <v>3</v>
      </c>
      <c r="N3" s="243">
        <f t="shared" si="0"/>
        <v>4</v>
      </c>
      <c r="O3" s="243">
        <f t="shared" si="0"/>
        <v>5</v>
      </c>
      <c r="P3" s="243">
        <f t="shared" si="0"/>
        <v>6</v>
      </c>
      <c r="Q3" s="243">
        <f t="shared" si="0"/>
        <v>7</v>
      </c>
      <c r="R3" s="243">
        <f t="shared" si="0"/>
        <v>8</v>
      </c>
      <c r="S3" s="243">
        <f t="shared" si="0"/>
        <v>9</v>
      </c>
      <c r="T3" s="243">
        <f>S3+1</f>
        <v>10</v>
      </c>
      <c r="AG3" s="31" t="s">
        <v>75</v>
      </c>
      <c r="AH3" s="31" t="s">
        <v>76</v>
      </c>
      <c r="AI3" s="31" t="s">
        <v>77</v>
      </c>
      <c r="AJ3" s="31" t="s">
        <v>78</v>
      </c>
      <c r="AK3" s="31" t="s">
        <v>79</v>
      </c>
      <c r="AL3" s="31" t="s">
        <v>80</v>
      </c>
      <c r="AM3" s="31" t="s">
        <v>81</v>
      </c>
      <c r="AN3" s="31" t="s">
        <v>82</v>
      </c>
      <c r="AO3" s="31" t="s">
        <v>83</v>
      </c>
      <c r="AR3" s="8">
        <f t="shared" ref="AR3:BA3" si="1">K3</f>
        <v>1</v>
      </c>
      <c r="AS3" s="8">
        <f t="shared" si="1"/>
        <v>2</v>
      </c>
      <c r="AT3" s="8">
        <f t="shared" si="1"/>
        <v>3</v>
      </c>
      <c r="AU3" s="8">
        <f t="shared" si="1"/>
        <v>4</v>
      </c>
      <c r="AV3" s="8">
        <f t="shared" si="1"/>
        <v>5</v>
      </c>
      <c r="AW3" s="8">
        <f t="shared" si="1"/>
        <v>6</v>
      </c>
      <c r="AX3" s="8">
        <f t="shared" si="1"/>
        <v>7</v>
      </c>
      <c r="AY3" s="8">
        <f t="shared" si="1"/>
        <v>8</v>
      </c>
      <c r="AZ3" s="8">
        <f t="shared" si="1"/>
        <v>9</v>
      </c>
      <c r="BA3" s="8">
        <f t="shared" si="1"/>
        <v>10</v>
      </c>
      <c r="BC3" s="8">
        <f>AR3</f>
        <v>1</v>
      </c>
      <c r="BD3" s="8">
        <f t="shared" ref="BD3:BL3" si="2">AS3</f>
        <v>2</v>
      </c>
      <c r="BE3" s="8">
        <f t="shared" si="2"/>
        <v>3</v>
      </c>
      <c r="BF3" s="8">
        <f t="shared" si="2"/>
        <v>4</v>
      </c>
      <c r="BG3" s="8">
        <f t="shared" si="2"/>
        <v>5</v>
      </c>
      <c r="BH3" s="8">
        <f t="shared" si="2"/>
        <v>6</v>
      </c>
      <c r="BI3" s="8">
        <f t="shared" si="2"/>
        <v>7</v>
      </c>
      <c r="BJ3" s="8">
        <f t="shared" si="2"/>
        <v>8</v>
      </c>
      <c r="BK3" s="8">
        <f t="shared" si="2"/>
        <v>9</v>
      </c>
      <c r="BL3" s="8">
        <f t="shared" si="2"/>
        <v>10</v>
      </c>
      <c r="BO3" s="8">
        <f>BC3</f>
        <v>1</v>
      </c>
      <c r="BP3" s="8">
        <f t="shared" ref="BP3:BX3" si="3">BD3</f>
        <v>2</v>
      </c>
      <c r="BQ3" s="8">
        <f t="shared" si="3"/>
        <v>3</v>
      </c>
      <c r="BR3" s="8">
        <f t="shared" si="3"/>
        <v>4</v>
      </c>
      <c r="BS3" s="8">
        <f t="shared" si="3"/>
        <v>5</v>
      </c>
      <c r="BT3" s="8">
        <f t="shared" si="3"/>
        <v>6</v>
      </c>
      <c r="BU3" s="8">
        <f t="shared" si="3"/>
        <v>7</v>
      </c>
      <c r="BV3" s="8">
        <f t="shared" si="3"/>
        <v>8</v>
      </c>
      <c r="BW3" s="8">
        <f t="shared" si="3"/>
        <v>9</v>
      </c>
      <c r="BX3" s="8">
        <f t="shared" si="3"/>
        <v>10</v>
      </c>
      <c r="CA3" s="8">
        <f t="shared" ref="CA3:CJ3" si="4">CM3</f>
        <v>1</v>
      </c>
      <c r="CB3" s="8">
        <f t="shared" si="4"/>
        <v>2</v>
      </c>
      <c r="CC3" s="8">
        <f t="shared" si="4"/>
        <v>3</v>
      </c>
      <c r="CD3" s="8">
        <f t="shared" si="4"/>
        <v>4</v>
      </c>
      <c r="CE3" s="8">
        <f t="shared" si="4"/>
        <v>5</v>
      </c>
      <c r="CF3" s="8">
        <f t="shared" si="4"/>
        <v>6</v>
      </c>
      <c r="CG3" s="8">
        <f t="shared" si="4"/>
        <v>7</v>
      </c>
      <c r="CH3" s="8">
        <f t="shared" si="4"/>
        <v>8</v>
      </c>
      <c r="CI3" s="8">
        <f t="shared" si="4"/>
        <v>9</v>
      </c>
      <c r="CJ3" s="8">
        <f t="shared" si="4"/>
        <v>10</v>
      </c>
      <c r="CM3" s="8">
        <f>BO3</f>
        <v>1</v>
      </c>
      <c r="CN3" s="8">
        <f t="shared" ref="CN3:CV3" si="5">BP3</f>
        <v>2</v>
      </c>
      <c r="CO3" s="8">
        <f t="shared" si="5"/>
        <v>3</v>
      </c>
      <c r="CP3" s="8">
        <f t="shared" si="5"/>
        <v>4</v>
      </c>
      <c r="CQ3" s="8">
        <f t="shared" si="5"/>
        <v>5</v>
      </c>
      <c r="CR3" s="8">
        <f t="shared" si="5"/>
        <v>6</v>
      </c>
      <c r="CS3" s="8">
        <f t="shared" si="5"/>
        <v>7</v>
      </c>
      <c r="CT3" s="8">
        <f t="shared" si="5"/>
        <v>8</v>
      </c>
      <c r="CU3" s="8">
        <f t="shared" si="5"/>
        <v>9</v>
      </c>
      <c r="CV3" s="8">
        <f t="shared" si="5"/>
        <v>10</v>
      </c>
      <c r="CW3" s="8" t="s">
        <v>70</v>
      </c>
      <c r="CZ3" s="46"/>
      <c r="DA3" s="8">
        <f>BO3</f>
        <v>1</v>
      </c>
      <c r="DB3" s="8">
        <f t="shared" ref="DB3:DK3" si="6">BP3</f>
        <v>2</v>
      </c>
      <c r="DC3" s="8">
        <f t="shared" si="6"/>
        <v>3</v>
      </c>
      <c r="DD3" s="8">
        <f t="shared" si="6"/>
        <v>4</v>
      </c>
      <c r="DE3" s="8">
        <f t="shared" si="6"/>
        <v>5</v>
      </c>
      <c r="DF3" s="8">
        <f t="shared" si="6"/>
        <v>6</v>
      </c>
      <c r="DG3" s="8">
        <f t="shared" si="6"/>
        <v>7</v>
      </c>
      <c r="DH3" s="8">
        <f t="shared" si="6"/>
        <v>8</v>
      </c>
      <c r="DI3" s="8">
        <f t="shared" si="6"/>
        <v>9</v>
      </c>
      <c r="DJ3" s="8">
        <f t="shared" si="6"/>
        <v>10</v>
      </c>
      <c r="DK3" s="8">
        <f t="shared" si="6"/>
        <v>0</v>
      </c>
      <c r="DM3" s="46"/>
      <c r="DN3" s="8">
        <f>CA3</f>
        <v>1</v>
      </c>
      <c r="DO3" s="8">
        <f t="shared" ref="DO3:DX3" si="7">CB3</f>
        <v>2</v>
      </c>
      <c r="DP3" s="8">
        <f t="shared" si="7"/>
        <v>3</v>
      </c>
      <c r="DQ3" s="8">
        <f t="shared" si="7"/>
        <v>4</v>
      </c>
      <c r="DR3" s="8">
        <f t="shared" si="7"/>
        <v>5</v>
      </c>
      <c r="DS3" s="8">
        <f t="shared" si="7"/>
        <v>6</v>
      </c>
      <c r="DT3" s="8">
        <f t="shared" si="7"/>
        <v>7</v>
      </c>
      <c r="DU3" s="8">
        <f t="shared" si="7"/>
        <v>8</v>
      </c>
      <c r="DV3" s="8">
        <f t="shared" si="7"/>
        <v>9</v>
      </c>
      <c r="DW3" s="8">
        <f t="shared" si="7"/>
        <v>10</v>
      </c>
      <c r="DX3" s="8">
        <f t="shared" si="7"/>
        <v>0</v>
      </c>
      <c r="DZ3" s="46"/>
      <c r="EA3" s="8">
        <f>CM3</f>
        <v>1</v>
      </c>
      <c r="EB3" s="8">
        <f t="shared" ref="EB3:EK3" si="8">CN3</f>
        <v>2</v>
      </c>
      <c r="EC3" s="8">
        <f t="shared" si="8"/>
        <v>3</v>
      </c>
      <c r="ED3" s="8">
        <f t="shared" si="8"/>
        <v>4</v>
      </c>
      <c r="EE3" s="8">
        <f t="shared" si="8"/>
        <v>5</v>
      </c>
      <c r="EF3" s="8">
        <f t="shared" si="8"/>
        <v>6</v>
      </c>
      <c r="EG3" s="8">
        <f t="shared" si="8"/>
        <v>7</v>
      </c>
      <c r="EH3" s="8">
        <f t="shared" si="8"/>
        <v>8</v>
      </c>
      <c r="EI3" s="8">
        <f t="shared" si="8"/>
        <v>9</v>
      </c>
      <c r="EJ3" s="8">
        <f t="shared" si="8"/>
        <v>10</v>
      </c>
      <c r="EK3" s="8" t="str">
        <f t="shared" si="8"/>
        <v>Totalt</v>
      </c>
      <c r="EM3" s="46"/>
      <c r="EN3" s="8">
        <f>DA3</f>
        <v>1</v>
      </c>
      <c r="EO3" s="8">
        <f t="shared" ref="EO3:EX3" si="9">DB3</f>
        <v>2</v>
      </c>
      <c r="EP3" s="8">
        <f t="shared" si="9"/>
        <v>3</v>
      </c>
      <c r="EQ3" s="8">
        <f t="shared" si="9"/>
        <v>4</v>
      </c>
      <c r="ER3" s="8">
        <f t="shared" si="9"/>
        <v>5</v>
      </c>
      <c r="ES3" s="8">
        <f t="shared" si="9"/>
        <v>6</v>
      </c>
      <c r="ET3" s="8">
        <f t="shared" si="9"/>
        <v>7</v>
      </c>
      <c r="EU3" s="8">
        <f t="shared" si="9"/>
        <v>8</v>
      </c>
      <c r="EV3" s="8">
        <f t="shared" si="9"/>
        <v>9</v>
      </c>
      <c r="EW3" s="8">
        <f t="shared" si="9"/>
        <v>10</v>
      </c>
      <c r="EX3" s="8">
        <f t="shared" si="9"/>
        <v>0</v>
      </c>
      <c r="FA3" s="46"/>
      <c r="FB3" s="8">
        <f t="shared" ref="FB3:FL3" si="10">DN3</f>
        <v>1</v>
      </c>
      <c r="FC3" s="8">
        <f t="shared" si="10"/>
        <v>2</v>
      </c>
      <c r="FD3" s="8">
        <f t="shared" si="10"/>
        <v>3</v>
      </c>
      <c r="FE3" s="8">
        <f t="shared" si="10"/>
        <v>4</v>
      </c>
      <c r="FF3" s="8">
        <f t="shared" si="10"/>
        <v>5</v>
      </c>
      <c r="FG3" s="8">
        <f t="shared" si="10"/>
        <v>6</v>
      </c>
      <c r="FH3" s="8">
        <f t="shared" si="10"/>
        <v>7</v>
      </c>
      <c r="FI3" s="8">
        <f t="shared" si="10"/>
        <v>8</v>
      </c>
      <c r="FJ3" s="8">
        <f t="shared" si="10"/>
        <v>9</v>
      </c>
      <c r="FK3" s="8">
        <f t="shared" si="10"/>
        <v>10</v>
      </c>
      <c r="FL3" s="8">
        <f t="shared" si="10"/>
        <v>0</v>
      </c>
      <c r="FO3" s="8">
        <f>AR3</f>
        <v>1</v>
      </c>
      <c r="FP3" s="8">
        <f t="shared" ref="FP3:FX3" si="11">AS3</f>
        <v>2</v>
      </c>
      <c r="FQ3" s="8">
        <f t="shared" si="11"/>
        <v>3</v>
      </c>
      <c r="FR3" s="8">
        <f t="shared" si="11"/>
        <v>4</v>
      </c>
      <c r="FS3" s="8">
        <f t="shared" si="11"/>
        <v>5</v>
      </c>
      <c r="FT3" s="8">
        <f t="shared" si="11"/>
        <v>6</v>
      </c>
      <c r="FU3" s="8">
        <f t="shared" si="11"/>
        <v>7</v>
      </c>
      <c r="FV3" s="8">
        <f t="shared" si="11"/>
        <v>8</v>
      </c>
      <c r="FW3" s="8">
        <f t="shared" si="11"/>
        <v>9</v>
      </c>
      <c r="FX3" s="8">
        <f t="shared" si="11"/>
        <v>10</v>
      </c>
    </row>
    <row r="4" spans="1:180" ht="15" x14ac:dyDescent="0.25">
      <c r="B4" s="484"/>
      <c r="C4" s="388">
        <f>IF(Registrering!$B$28="Fast beløp",0,IF(Registrering!$B$28="Sats for ekst. fin. overhead",0,DK4))</f>
        <v>0</v>
      </c>
      <c r="D4" s="388">
        <f>SUM(AR4:BA4)</f>
        <v>0</v>
      </c>
      <c r="E4" s="388">
        <f>IFERROR(SUM(BC4:BL4),0)</f>
        <v>0</v>
      </c>
      <c r="F4" s="388">
        <f>SUM(D4:E4)</f>
        <v>0</v>
      </c>
      <c r="G4" s="57">
        <f>SUM(K4:T4)/12</f>
        <v>0</v>
      </c>
      <c r="H4" s="585"/>
      <c r="I4" s="588"/>
      <c r="J4" s="597"/>
      <c r="K4" s="598"/>
      <c r="L4" s="598"/>
      <c r="M4" s="598"/>
      <c r="N4" s="598"/>
      <c r="O4" s="598"/>
      <c r="P4" s="598"/>
      <c r="Q4" s="598"/>
      <c r="R4" s="598"/>
      <c r="S4" s="587"/>
      <c r="T4" s="587"/>
      <c r="U4" s="34"/>
      <c r="AC4" s="32"/>
      <c r="AD4" s="32"/>
      <c r="AE4" s="32"/>
      <c r="AF4" s="32"/>
      <c r="AG4" s="6">
        <f>I4</f>
        <v>0</v>
      </c>
      <c r="AH4" s="6">
        <f>AG4*Tabeller!$I$35</f>
        <v>0</v>
      </c>
      <c r="AI4" s="6">
        <f>IF(AG4&gt;0,(AH4-400)/52*47,0)</f>
        <v>0</v>
      </c>
      <c r="AJ4" s="87">
        <f>AI4*Tabeller!$H$26</f>
        <v>0</v>
      </c>
      <c r="AK4" s="6">
        <f>SUM(AI4:AJ4,AL4)*Tabeller!$H$28</f>
        <v>0</v>
      </c>
      <c r="AL4" s="6">
        <f>AH4*Tabeller!$H$27</f>
        <v>0</v>
      </c>
      <c r="AM4" s="6">
        <f t="shared" ref="AM4" si="12">SUM(AI4:AL4)</f>
        <v>0</v>
      </c>
      <c r="AN4" s="6">
        <f>AM4+(IF(B4="Teknisk adm bistand",Registrering!$E$51,Registrering!$B$51))</f>
        <v>0</v>
      </c>
      <c r="AO4" s="6">
        <f>AN4/Tabeller!$H$5</f>
        <v>0</v>
      </c>
      <c r="AP4" s="30"/>
      <c r="AR4" s="6">
        <f>((K4*Budsjett_FL!$AM4))/12</f>
        <v>0</v>
      </c>
      <c r="AS4" s="6">
        <f>((L4*Budsjett_FL!$AM4)*(Tabeller!J$35))/12</f>
        <v>0</v>
      </c>
      <c r="AT4" s="6">
        <f>((M4*Budsjett_FL!$AM4)*(Tabeller!K$35))/12</f>
        <v>0</v>
      </c>
      <c r="AU4" s="6">
        <f>((N4*Budsjett_FL!$AM4)*(Tabeller!L$35))/12</f>
        <v>0</v>
      </c>
      <c r="AV4" s="6">
        <f>((O4*Budsjett_FL!$AM4)*(Tabeller!M$35))/12</f>
        <v>0</v>
      </c>
      <c r="AW4" s="6">
        <f>((P4*Budsjett_FL!$AM4)*(Tabeller!N$35))/12</f>
        <v>0</v>
      </c>
      <c r="AX4" s="6">
        <f>((Q4*Budsjett_FL!$AM4)*(Tabeller!O$35))/12</f>
        <v>0</v>
      </c>
      <c r="AY4" s="6">
        <f>((R4*Budsjett_FL!$AM4)*(Tabeller!P$35))/12</f>
        <v>0</v>
      </c>
      <c r="AZ4" s="6">
        <f>((S4*Budsjett_FL!$AM4)*(Tabeller!Q$35))/12</f>
        <v>0</v>
      </c>
      <c r="BA4" s="6">
        <f>((T4*Budsjett_FL!$AM4)*(Tabeller!R$35))/12</f>
        <v>0</v>
      </c>
      <c r="BC4" s="6">
        <f t="shared" ref="BC4:BC12" si="13">IFERROR(IF($E$81&gt;$E$80,BO4,FO4),0)</f>
        <v>0</v>
      </c>
      <c r="BD4" s="6">
        <f t="shared" ref="BD4:BD12" si="14">IFERROR(IF($E$81&gt;$E$80,BP4,FP4),0)</f>
        <v>0</v>
      </c>
      <c r="BE4" s="6">
        <f t="shared" ref="BE4:BE12" si="15">IFERROR(IF($E$81&gt;$E$80,BQ4,FQ4),0)</f>
        <v>0</v>
      </c>
      <c r="BF4" s="6">
        <f t="shared" ref="BF4:BF12" si="16">IFERROR(IF($E$81&gt;$E$80,BR4,FR4),0)</f>
        <v>0</v>
      </c>
      <c r="BG4" s="6">
        <f t="shared" ref="BG4:BG12" si="17">IFERROR(IF($E$81&gt;$E$80,BS4,FS4),0)</f>
        <v>0</v>
      </c>
      <c r="BH4" s="6">
        <f t="shared" ref="BH4:BH12" si="18">IFERROR(IF($E$81&gt;$E$80,BT4,FT4),0)</f>
        <v>0</v>
      </c>
      <c r="BI4" s="6">
        <f t="shared" ref="BI4:BI12" si="19">IFERROR(IF($E$81&gt;$E$80,BU4,FU4),0)</f>
        <v>0</v>
      </c>
      <c r="BJ4" s="6">
        <f t="shared" ref="BJ4:BJ12" si="20">IFERROR(IF($E$81&gt;$E$80,BV4,FV4),0)</f>
        <v>0</v>
      </c>
      <c r="BK4" s="6">
        <f t="shared" ref="BK4:BK12" si="21">IFERROR(IF($E$81&gt;$E$80,BW4,FW4),0)</f>
        <v>0</v>
      </c>
      <c r="BL4" s="6">
        <f t="shared" ref="BL4:BL12" si="22">IFERROR(IF($E$81&gt;$E$80,BX4,FX4),0)</f>
        <v>0</v>
      </c>
      <c r="BO4" s="6">
        <f>IFERROR(IF($E$83=$E$82,AR4*$E$83,AR4*Budsjett_FL!$E$82),0)</f>
        <v>0</v>
      </c>
      <c r="BP4" s="6">
        <f>IFERROR(IF($E$83=$E$82,AS4*$E$83,AS4*Budsjett_FL!$E$82),0)</f>
        <v>0</v>
      </c>
      <c r="BQ4" s="6">
        <f>IFERROR(IF($E$83=$E$82,AT4*$E$83,AT4*Budsjett_FL!$E$82),0)</f>
        <v>0</v>
      </c>
      <c r="BR4" s="6">
        <f>IFERROR(IF($E$83=$E$82,AU4*$E$83,AU4*Budsjett_FL!$E$82),0)</f>
        <v>0</v>
      </c>
      <c r="BS4" s="6">
        <f>IFERROR(IF($E$83=$E$82,AV4*$E$83,AV4*Budsjett_FL!$E$82),0)</f>
        <v>0</v>
      </c>
      <c r="BT4" s="6">
        <f>IFERROR(IF($E$83=$E$82,AW4*$E$83,AW4*Budsjett_FL!$E$82),0)</f>
        <v>0</v>
      </c>
      <c r="BU4" s="6">
        <f>IFERROR(IF($E$83=$E$82,AX4*$E$83,AX4*Budsjett_FL!$E$82),0)</f>
        <v>0</v>
      </c>
      <c r="BV4" s="6">
        <f>IFERROR(IF($E$83=$E$82,AY4*$E$83,AY4*Budsjett_FL!$E$82),0)</f>
        <v>0</v>
      </c>
      <c r="BW4" s="6">
        <f>IFERROR(IF($E$83=$E$82,AZ4*$E$83,AZ4*Budsjett_FL!$E$82),0)</f>
        <v>0</v>
      </c>
      <c r="BX4" s="6">
        <f>IFERROR(IF($E$83=$E$82,BA4*$E$83,BA4*Budsjett_FL!$E$82),0)</f>
        <v>0</v>
      </c>
      <c r="CA4" s="6">
        <f t="shared" ref="CA4:CJ11" si="23">BC4-BO4</f>
        <v>0</v>
      </c>
      <c r="CB4" s="6">
        <f t="shared" si="23"/>
        <v>0</v>
      </c>
      <c r="CC4" s="6">
        <f t="shared" si="23"/>
        <v>0</v>
      </c>
      <c r="CD4" s="6">
        <f t="shared" si="23"/>
        <v>0</v>
      </c>
      <c r="CE4" s="6">
        <f t="shared" si="23"/>
        <v>0</v>
      </c>
      <c r="CF4" s="6">
        <f t="shared" si="23"/>
        <v>0</v>
      </c>
      <c r="CG4" s="6">
        <f t="shared" si="23"/>
        <v>0</v>
      </c>
      <c r="CH4" s="6">
        <f t="shared" si="23"/>
        <v>0</v>
      </c>
      <c r="CI4" s="6">
        <f t="shared" si="23"/>
        <v>0</v>
      </c>
      <c r="CJ4" s="6">
        <f t="shared" si="23"/>
        <v>0</v>
      </c>
      <c r="CL4" s="46">
        <f t="shared" ref="CL4:CL11" si="24">B4</f>
        <v>0</v>
      </c>
      <c r="CM4" s="6">
        <f>-((IF($CL4="Teknisk/adm. bistand/Feltassistent",Budsjett_FL!AR4*(1+Tabeller!$I$62),0))+(IF($CL4="Forsker - professor",Tabeller!I$55*K4,0)+IF($CL4="Prosjektleder/adm.leder",Tabeller!I$54*K4,0)+IF($CL4="Forsker - 1.aman.",Tabeller!I$56*K4,0)+IF($CL4="Gjesteforsker",Tabeller!I$58*K4,0)+IF($CL4="Postdoktor / forsker",Tabeller!I$59*K4,0)+IF($CL4="Stipendiat",Tabeller!I$60*K4,0)+IF($CL4="Forsker (rundsum)",Tabeller!I$57*K4,0)+IF($CL4="Vit.ass",Tabeller!I$61*K4,0))/12)</f>
        <v>0</v>
      </c>
      <c r="CN4" s="6">
        <f>-((IF($CL4="Teknisk/adm. bistand/Feltassistent",Budsjett_FL!AS4*(1+Tabeller!$I$62),0))+(IF($CL4="Forsker - professor",Tabeller!J$55*L4,0)+IF($CL4="Prosjektleder/adm.leder",Tabeller!J$54*L4,0)+IF($CL4="Forsker - 1.aman.",Tabeller!J$56*L4,0)+IF($CL4="Gjesteforsker",Tabeller!J$58*L4,0)+IF($CL4="Postdoktor / forsker",Tabeller!J$59*L4,0)+IF($CL4="Stipendiat",Tabeller!J$60*L4,0)+IF($CL4="Forsker (rundsum)",Tabeller!J$57*L4,0)+IF($CL4="Vit.ass",Tabeller!J$61*L4,0))/12)</f>
        <v>0</v>
      </c>
      <c r="CO4" s="6">
        <f>-((IF($CL4="Teknisk/adm. bistand/Feltassistent",Budsjett_FL!AT4*(1+Tabeller!$I$62),0))+(IF($CL4="Forsker - professor",Tabeller!K$55*M4,0)+IF($CL4="Prosjektleder/adm.leder",Tabeller!K$54*M4,0)+IF($CL4="Forsker - 1.aman.",Tabeller!K$56*M4,0)+IF($CL4="Gjesteforsker",Tabeller!K$58*M4,0)+IF($CL4="Postdoktor / forsker",Tabeller!K$59*M4,0)+IF($CL4="Stipendiat",Tabeller!K$60*M4,0)+IF($CL4="Forsker (rundsum)",Tabeller!K$57*M4,0)+IF($CL4="Vit.ass",Tabeller!K$61*M4,0))/12)</f>
        <v>0</v>
      </c>
      <c r="CP4" s="6">
        <f>-((IF($CL4="Teknisk/adm. bistand/Feltassistent",Budsjett_FL!AU4*(1+Tabeller!$I$62),0))+(IF($CL4="Forsker - professor",Tabeller!L$55*N4,0)+IF($CL4="Prosjektleder/adm.leder",Tabeller!L$54*N4,0)+IF($CL4="Forsker - 1.aman.",Tabeller!L$56*N4,0)+IF($CL4="Gjesteforsker",Tabeller!L$58*N4,0)+IF($CL4="Postdoktor / forsker",Tabeller!L$59*N4,0)+IF($CL4="Stipendiat",Tabeller!L$60*N4,0)+IF($CL4="Forsker (rundsum)",Tabeller!L$57*N4,0)+IF($CL4="Vit.ass",Tabeller!L$61*N4,0))/12)</f>
        <v>0</v>
      </c>
      <c r="CQ4" s="6">
        <f>-((IF($CL4="Teknisk/adm. bistand/Feltassistent",Budsjett_FL!AV4*(1+Tabeller!$I$62),0))+(IF($CL4="Forsker - professor",Tabeller!M$55*O4,0)+IF($CL4="Prosjektleder/adm.leder",Tabeller!M$54*O4,0)+IF($CL4="Forsker - 1.aman.",Tabeller!M$56*O4,0)+IF($CL4="Gjesteforsker",Tabeller!M$58*O4,0)+IF($CL4="Postdoktor / forsker",Tabeller!M$59*O4,0)+IF($CL4="Stipendiat",Tabeller!M$60*O4,0)+IF($CL4="Forsker (rundsum)",Tabeller!M$57*O4,0)+IF($CL4="Vit.ass",Tabeller!M$61*O4,0))/12)</f>
        <v>0</v>
      </c>
      <c r="CR4" s="6">
        <f>-((IF($CL4="Teknisk/adm. bistand/Feltassistent",Budsjett_FL!AW4*(1+Tabeller!$I$62),0))+(IF($CL4="Forsker - professor",Tabeller!N$55*P4,0)+IF($CL4="Prosjektleder/adm.leder",Tabeller!N$54*P4,0)+IF($CL4="Forsker - 1.aman.",Tabeller!N$56*P4,0)+IF($CL4="Gjesteforsker",Tabeller!N$58*P4,0)+IF($CL4="Postdoktor / forsker",Tabeller!N$59*P4,0)+IF($CL4="Stipendiat",Tabeller!N$60*P4,0)+IF($CL4="Forsker (rundsum)",Tabeller!N$57*P4,0)+IF($CL4="Vit.ass",Tabeller!N$61*P4,0))/12)</f>
        <v>0</v>
      </c>
      <c r="CS4" s="6">
        <f>-((IF($CL4="Teknisk/adm. bistand/Feltassistent",Budsjett_FL!AX4*(1+Tabeller!$I$62),0))+(IF($CL4="Forsker - professor",Tabeller!O$55*Q4,0)+IF($CL4="Prosjektleder/adm.leder",Tabeller!O$54*Q4,0)+IF($CL4="Forsker - 1.aman.",Tabeller!O$56*Q4,0)+IF($CL4="Gjesteforsker",Tabeller!O$58*Q4,0)+IF($CL4="Postdoktor / forsker",Tabeller!O$59*Q4,0)+IF($CL4="Stipendiat",Tabeller!O$60*Q4,0)+IF($CL4="Forsker (rundsum)",Tabeller!O$57*Q4,0)+IF($CL4="Vit.ass",Tabeller!O$61*Q4,0))/12)</f>
        <v>0</v>
      </c>
      <c r="CT4" s="6">
        <f>-((IF($CL4="Teknisk/adm. bistand/Feltassistent",Budsjett_FL!AY4*(1+Tabeller!$I$62),0))+(IF($CL4="Forsker - professor",Tabeller!P$55*R4,0)+IF($CL4="Prosjektleder/adm.leder",Tabeller!P$54*R4,0)+IF($CL4="Forsker - 1.aman.",Tabeller!P$56*R4,0)+IF($CL4="Gjesteforsker",Tabeller!P$58*R4,0)+IF($CL4="Postdoktor / forsker",Tabeller!P$59*R4,0)+IF($CL4="Stipendiat",Tabeller!P$60*R4,0)+IF($CL4="Forsker (rundsum)",Tabeller!P$57*R4,0)+IF($CL4="Vit.ass",Tabeller!P$61*R4,0))/12)</f>
        <v>0</v>
      </c>
      <c r="CU4" s="6">
        <f>-((IF($CL4="Teknisk/adm. bistand/Feltassistent",Budsjett_FL!AZ4*(1+Tabeller!$I$62),0))+(IF($CL4="Forsker - professor",Tabeller!Q$55*S4,0)+IF($CL4="Prosjektleder/adm.leder",Tabeller!Q$54*S4,0)+IF($CL4="Forsker - 1.aman.",Tabeller!Q$56*S4,0)+IF($CL4="Gjesteforsker",Tabeller!Q$58*S4,0)+IF($CL4="Postdoktor / forsker",Tabeller!Q$59*S4,0)+IF($CL4="Stipendiat",Tabeller!Q$60*S4,0)+IF($CL4="Forsker (rundsum)",Tabeller!Q$57*S4,0)+IF($CL4="Vit.ass",Tabeller!Q$61*S4,0))/12)</f>
        <v>0</v>
      </c>
      <c r="CV4" s="6">
        <f>-((IF($CL4="Teknisk/adm. bistand/Feltassistent",Budsjett_FL!BA4*(1+Tabeller!$I$62),0))+(IF($CL4="Forsker - professor",Tabeller!R$55*T4,0)+IF($CL4="Prosjektleder/adm.leder",Tabeller!R$54*T4,0)+IF($CL4="Forsker - 1.aman.",Tabeller!R$56*T4,0)+IF($CL4="Gjesteforsker",Tabeller!R$58*T4,0)+IF($CL4="Postdoktor / forsker",Tabeller!R$59*T4,0)+IF($CL4="Stipendiat",Tabeller!R$60*T4,0)+IF($CL4="Forsker (rundsum)",Tabeller!R$57*T4,0)+IF($CL4="Vit.ass",Tabeller!R$61*T4,0))/12)</f>
        <v>0</v>
      </c>
      <c r="CW4" s="8">
        <f>SUM(CM4:CV4)</f>
        <v>0</v>
      </c>
      <c r="CZ4" s="46">
        <f>CL4</f>
        <v>0</v>
      </c>
      <c r="DA4" s="6">
        <f>-((IF($CZ4="Teknisk/adm. bistand/Feltassistent",IF(Budsjett_FL!AR4*(1+Tabeller!$I$62)&gt;Tabeller!I$55,Tabeller!I$55,Budsjett_FL!AR4*(1+Tabeller!$I$62)),0))+(IF($CZ4="Forsker - professor",Tabeller!I$55*K4,0)+IF($CZ4="Prosjektleder/adm.leder",Tabeller!I$54*K4,0)+IF($CZ4="Forsker - 1.aman.",Tabeller!I$56*K4,0)+IF($CZ4="Gjesteforsker",Tabeller!I$58*K4,0)+IF($CZ4="Postdoktor / forsker",Tabeller!I$59*K4,0)+IF($CZ4="Stipendiat",Tabeller!I$60*K4,0)+IF($CZ4="Forsker (rundsum)",Tabeller!I$57*K4,0)+IF($CZ4="Vit.ass",Tabeller!I$61*K4,0))/12)</f>
        <v>0</v>
      </c>
      <c r="DB4" s="6">
        <f>-((IF($CZ4="Teknisk/adm. bistand/Feltassistent",IF(Budsjett_FL!AS4*(1+Tabeller!$I$62)&gt;Tabeller!J$55,Tabeller!J$55,Budsjett_FL!AS4*(1+Tabeller!$I$62)),0))+(IF($CZ4="Forsker - professor",Tabeller!J$55*L4,0)+IF($CZ4="Prosjektleder/adm.leder",Tabeller!J$54*L4,0)+IF($CZ4="Forsker - 1.aman.",Tabeller!J$56*L4,0)+IF($CZ4="Gjesteforsker",Tabeller!J$58*L4,0)+IF($CZ4="Postdoktor / forsker",Tabeller!J$59*L4,0)+IF($CZ4="Stipendiat",Tabeller!J$60*L4,0)+IF($CZ4="Forsker (rundsum)",Tabeller!J$57*L4,0)+IF($CZ4="Vit.ass",Tabeller!J$61*L4,0))/12)</f>
        <v>0</v>
      </c>
      <c r="DC4" s="6">
        <f>-((IF($CZ4="Teknisk/adm. bistand/Feltassistent",IF(Budsjett_FL!AT4*(1+Tabeller!$I$62)&gt;Tabeller!K$55,Tabeller!K$55,Budsjett_FL!AT4*(1+Tabeller!$I$62)),0))+(IF($CZ4="Forsker - professor",Tabeller!K$55*M4,0)+IF($CZ4="Prosjektleder/adm.leder",Tabeller!K$54*M4,0)+IF($CZ4="Forsker - 1.aman.",Tabeller!K$56*M4,0)+IF($CZ4="Gjesteforsker",Tabeller!K$58*M4,0)+IF($CZ4="Postdoktor / forsker",Tabeller!K$59*M4,0)+IF($CZ4="Stipendiat",Tabeller!K$60*M4,0)+IF($CZ4="Forsker (rundsum)",Tabeller!K$57*M4,0)+IF($CZ4="Vit.ass",Tabeller!K$61*M4,0))/12)</f>
        <v>0</v>
      </c>
      <c r="DD4" s="6">
        <f>-((IF($CZ4="Teknisk/adm. bistand/Feltassistent",IF(Budsjett_FL!AU4*(1+Tabeller!$I$62)&gt;Tabeller!L$55,Tabeller!L$55,Budsjett_FL!AU4*(1+Tabeller!$I$62)),0))+(IF($CZ4="Forsker - professor",Tabeller!L$55*N4,0)+IF($CZ4="Prosjektleder/adm.leder",Tabeller!L$54*N4,0)+IF($CZ4="Forsker - 1.aman.",Tabeller!L$56*N4,0)+IF($CZ4="Gjesteforsker",Tabeller!L$58*N4,0)+IF($CZ4="Postdoktor / forsker",Tabeller!L$59*N4,0)+IF($CZ4="Stipendiat",Tabeller!L$60*N4,0)+IF($CZ4="Forsker (rundsum)",Tabeller!L$57*N4,0)+IF($CZ4="Vit.ass",Tabeller!L$61*N4,0))/12)</f>
        <v>0</v>
      </c>
      <c r="DE4" s="6">
        <f>-((IF($CZ4="Teknisk/adm. bistand/Feltassistent",IF(Budsjett_FL!AV4*(1+Tabeller!$I$62)&gt;Tabeller!M$55,Tabeller!M$55,Budsjett_FL!AV4*(1+Tabeller!$I$62)),0))+(IF($CZ4="Forsker - professor",Tabeller!M$55*O4,0)+IF($CZ4="Prosjektleder/adm.leder",Tabeller!M$54*O4,0)+IF($CZ4="Forsker - 1.aman.",Tabeller!M$56*O4,0)+IF($CZ4="Gjesteforsker",Tabeller!M$58*O4,0)+IF($CZ4="Postdoktor / forsker",Tabeller!M$59*O4,0)+IF($CZ4="Stipendiat",Tabeller!M$60*O4,0)+IF($CZ4="Forsker (rundsum)",Tabeller!M$57*O4,0)+IF($CZ4="Vit.ass",Tabeller!M$61*O4,0))/12)</f>
        <v>0</v>
      </c>
      <c r="DF4" s="6">
        <f>-((IF($CZ4="Teknisk/adm. bistand/Feltassistent",IF(Budsjett_FL!AW4*(1+Tabeller!$I$62)&gt;Tabeller!N$55,Tabeller!N$55,Budsjett_FL!AW4*(1+Tabeller!$I$62)),0))+(IF($CZ4="Forsker - professor",Tabeller!N$55*P4,0)+IF($CZ4="Prosjektleder/adm.leder",Tabeller!N$54*P4,0)+IF($CZ4="Forsker - 1.aman.",Tabeller!N$56*P4,0)+IF($CZ4="Gjesteforsker",Tabeller!N$58*P4,0)+IF($CZ4="Postdoktor / forsker",Tabeller!N$59*P4,0)+IF($CZ4="Stipendiat",Tabeller!N$60*P4,0)+IF($CZ4="Forsker (rundsum)",Tabeller!N$57*P4,0)+IF($CZ4="Vit.ass",Tabeller!N$61*P4,0))/12)</f>
        <v>0</v>
      </c>
      <c r="DG4" s="6">
        <f>-((IF($CZ4="Teknisk/adm. bistand/Feltassistent",IF(Budsjett_FL!AX4*(1+Tabeller!$I$62)&gt;Tabeller!O$55,Tabeller!O$55,Budsjett_FL!AX4*(1+Tabeller!$I$62)),0))+(IF($CZ4="Forsker - professor",Tabeller!O$55*Q4,0)+IF($CZ4="Prosjektleder/adm.leder",Tabeller!O$54*Q4,0)+IF($CZ4="Forsker - 1.aman.",Tabeller!O$56*Q4,0)+IF($CZ4="Gjesteforsker",Tabeller!O$58*Q4,0)+IF($CZ4="Postdoktor / forsker",Tabeller!O$59*Q4,0)+IF($CZ4="Stipendiat",Tabeller!O$60*Q4,0)+IF($CZ4="Forsker (rundsum)",Tabeller!O$57*Q4,0)+IF($CZ4="Vit.ass",Tabeller!O$61*Q4,0))/12)</f>
        <v>0</v>
      </c>
      <c r="DH4" s="6">
        <f>-((IF($CZ4="Teknisk/adm. bistand/Feltassistent",IF(Budsjett_FL!AY4*(1+Tabeller!$I$62)&gt;Tabeller!P$55,Tabeller!P$55,Budsjett_FL!AY4*(1+Tabeller!$I$62)),0))+(IF($CZ4="Forsker - professor",Tabeller!P$55*R4,0)+IF($CZ4="Prosjektleder/adm.leder",Tabeller!P$54*R4,0)+IF($CZ4="Forsker - 1.aman.",Tabeller!P$56*R4,0)+IF($CZ4="Gjesteforsker",Tabeller!P$58*R4,0)+IF($CZ4="Postdoktor / forsker",Tabeller!P$59*R4,0)+IF($CZ4="Stipendiat",Tabeller!P$60*R4,0)+IF($CZ4="Forsker (rundsum)",Tabeller!P$57*R4,0)+IF($CZ4="Vit.ass",Tabeller!P$61*R4,0))/12)</f>
        <v>0</v>
      </c>
      <c r="DI4" s="6">
        <f>-((IF($CZ4="Teknisk/adm. bistand/Feltassistent",IF(Budsjett_FL!AZ4*(1+Tabeller!$I$62)&gt;Tabeller!Q$55,Tabeller!Q$55,Budsjett_FL!AZ4*(1+Tabeller!$I$62)),0))+(IF($CZ4="Forsker - professor",Tabeller!Q$55*S4,0)+IF($CZ4="Prosjektleder/adm.leder",Tabeller!Q$54*S4,0)+IF($CZ4="Forsker - 1.aman.",Tabeller!Q$56*S4,0)+IF($CZ4="Gjesteforsker",Tabeller!Q$58*S4,0)+IF($CZ4="Postdoktor / forsker",Tabeller!Q$59*S4,0)+IF($CZ4="Stipendiat",Tabeller!Q$60*S4,0)+IF($CZ4="Forsker (rundsum)",Tabeller!Q$57*S4,0)+IF($CZ4="Vit.ass",Tabeller!Q$61*S4,0))/12)</f>
        <v>0</v>
      </c>
      <c r="DJ4" s="6">
        <f>-((IF($CZ4="Teknisk/adm. bistand/Feltassistent",IF(Budsjett_FL!BA4*(1+Tabeller!$I$62)&gt;Tabeller!R$55,Tabeller!R$55,Budsjett_FL!BA4*(1+Tabeller!$I$62)),0))+(IF($CZ4="Forsker - professor",Tabeller!R$55*T4,0)+IF($CZ4="Prosjektleder/adm.leder",Tabeller!R$54*T4,0)+IF($CZ4="Forsker - 1.aman.",Tabeller!R$56*T4,0)+IF($CZ4="Gjesteforsker",Tabeller!R$58*T4,0)+IF($CZ4="Postdoktor / forsker",Tabeller!R$59*T4,0)+IF($CZ4="Stipendiat",Tabeller!R$60*T4,0)+IF($CZ4="Forsker (rundsum)",Tabeller!R$57*T4,0)+IF($CZ4="Vit.ass",Tabeller!R$61*T4,0))/12)</f>
        <v>0</v>
      </c>
      <c r="DK4" s="8">
        <f>SUM(DA4:DJ4)</f>
        <v>0</v>
      </c>
      <c r="DM4" s="46">
        <f>CZ4</f>
        <v>0</v>
      </c>
      <c r="DN4" s="6">
        <f t="shared" ref="DN4:DN11" si="25">IF($H4=$DM$1,CM4,0)</f>
        <v>0</v>
      </c>
      <c r="DO4" s="6">
        <f t="shared" ref="DO4:DO11" si="26">IF($H4=$DM$1,CN4,0)</f>
        <v>0</v>
      </c>
      <c r="DP4" s="6">
        <f t="shared" ref="DP4:DP11" si="27">IF($H4=$DM$1,CO4,0)</f>
        <v>0</v>
      </c>
      <c r="DQ4" s="6">
        <f t="shared" ref="DQ4:DQ11" si="28">IF($H4=$DM$1,CP4,0)</f>
        <v>0</v>
      </c>
      <c r="DR4" s="6">
        <f t="shared" ref="DR4:DR11" si="29">IF($H4=$DM$1,CQ4,0)</f>
        <v>0</v>
      </c>
      <c r="DS4" s="6">
        <f t="shared" ref="DS4:DS11" si="30">IF($H4=$DM$1,CR4,0)</f>
        <v>0</v>
      </c>
      <c r="DT4" s="6">
        <f t="shared" ref="DT4:DT11" si="31">IF($H4=$DM$1,CS4,0)</f>
        <v>0</v>
      </c>
      <c r="DU4" s="6">
        <f t="shared" ref="DU4:DU11" si="32">IF($H4=$DM$1,CT4,0)</f>
        <v>0</v>
      </c>
      <c r="DV4" s="6">
        <f t="shared" ref="DV4:DV11" si="33">IF($H4=$DM$1,CU4,0)</f>
        <v>0</v>
      </c>
      <c r="DW4" s="6">
        <f t="shared" ref="DW4:DW11" si="34">IF($H4=$DM$1,CV4,0)</f>
        <v>0</v>
      </c>
      <c r="DX4" s="8">
        <f>SUM(DN4:DW4)</f>
        <v>0</v>
      </c>
      <c r="DZ4" s="46">
        <f>DM4</f>
        <v>0</v>
      </c>
      <c r="EA4" s="6">
        <f t="shared" ref="EA4:EA11" si="35">IF($H4=$DZ$1,CM4,0)</f>
        <v>0</v>
      </c>
      <c r="EB4" s="6">
        <f t="shared" ref="EB4:EB11" si="36">IF($H4=$DZ$1,CN4,0)</f>
        <v>0</v>
      </c>
      <c r="EC4" s="6">
        <f t="shared" ref="EC4:EC11" si="37">IF($H4=$DZ$1,CO4,0)</f>
        <v>0</v>
      </c>
      <c r="ED4" s="6">
        <f t="shared" ref="ED4:ED11" si="38">IF($H4=$DZ$1,CP4,0)</f>
        <v>0</v>
      </c>
      <c r="EE4" s="6">
        <f t="shared" ref="EE4:EE11" si="39">IF($H4=$DZ$1,CQ4,0)</f>
        <v>0</v>
      </c>
      <c r="EF4" s="6">
        <f t="shared" ref="EF4:EF11" si="40">IF($H4=$DZ$1,CR4,0)</f>
        <v>0</v>
      </c>
      <c r="EG4" s="6">
        <f t="shared" ref="EG4:EG11" si="41">IF($H4=$DZ$1,CS4,0)</f>
        <v>0</v>
      </c>
      <c r="EH4" s="6">
        <f t="shared" ref="EH4:EH11" si="42">IF($H4=$DZ$1,CT4,0)</f>
        <v>0</v>
      </c>
      <c r="EI4" s="6">
        <f t="shared" ref="EI4:EI11" si="43">IF($H4=$DZ$1,CU4,0)</f>
        <v>0</v>
      </c>
      <c r="EJ4" s="6">
        <f t="shared" ref="EJ4:EJ11" si="44">IF($H4=$DZ$1,CV4,0)</f>
        <v>0</v>
      </c>
      <c r="EK4" s="8">
        <f>SUM(EA4:EJ4)</f>
        <v>0</v>
      </c>
      <c r="EM4" s="46">
        <f>DZ4</f>
        <v>0</v>
      </c>
      <c r="EN4" s="6">
        <f t="shared" ref="EN4:EN11" si="45">IF($H4=$EM$1,CM4,0)</f>
        <v>0</v>
      </c>
      <c r="EO4" s="6">
        <f t="shared" ref="EO4:EO11" si="46">IF($H4=$EM$1,CN4,0)</f>
        <v>0</v>
      </c>
      <c r="EP4" s="6">
        <f t="shared" ref="EP4:EP11" si="47">IF($H4=$EM$1,CO4,0)</f>
        <v>0</v>
      </c>
      <c r="EQ4" s="6">
        <f t="shared" ref="EQ4:EQ11" si="48">IF($H4=$EM$1,CP4,0)</f>
        <v>0</v>
      </c>
      <c r="ER4" s="6">
        <f t="shared" ref="ER4:ER11" si="49">IF($H4=$EM$1,CQ4,0)</f>
        <v>0</v>
      </c>
      <c r="ES4" s="6">
        <f t="shared" ref="ES4:ES11" si="50">IF($H4=$EM$1,CR4,0)</f>
        <v>0</v>
      </c>
      <c r="ET4" s="6">
        <f t="shared" ref="ET4:ET11" si="51">IF($H4=$EM$1,CS4,0)</f>
        <v>0</v>
      </c>
      <c r="EU4" s="6">
        <f t="shared" ref="EU4:EU11" si="52">IF($H4=$EM$1,CT4,0)</f>
        <v>0</v>
      </c>
      <c r="EV4" s="6">
        <f t="shared" ref="EV4:EV11" si="53">IF($H4=$EM$1,CU4,0)</f>
        <v>0</v>
      </c>
      <c r="EW4" s="6">
        <f t="shared" ref="EW4:EW11" si="54">IF($H4=$EM$1,CV4,0)</f>
        <v>0</v>
      </c>
      <c r="EX4" s="8">
        <f>SUM(EN4:EW4)</f>
        <v>0</v>
      </c>
      <c r="FA4" s="46">
        <f t="shared" ref="FA4:FA71" si="55">EM4</f>
        <v>0</v>
      </c>
      <c r="FB4" s="6"/>
      <c r="FC4" s="6"/>
      <c r="FD4" s="6"/>
      <c r="FE4" s="6"/>
      <c r="FF4" s="6"/>
      <c r="FG4" s="6"/>
      <c r="FH4" s="6"/>
      <c r="FI4" s="6"/>
      <c r="FJ4" s="6"/>
      <c r="FK4" s="6"/>
      <c r="FL4" s="8">
        <f>SUM(FB4:FK4)</f>
        <v>0</v>
      </c>
      <c r="FO4" s="6">
        <f>IFERROR(IF($B4="Teknisk/adm. Bistand/Feltassistent",(K4/12)*Tabeller!J$11,(K4/12)*Tabeller!J$10),0)</f>
        <v>0</v>
      </c>
      <c r="FP4" s="6">
        <f>IFERROR(IF($B4="Teknisk/adm. Bistand/Feltassistent",(L4/12)*Tabeller!K$11,(L4/12)*Tabeller!K$10),0)</f>
        <v>0</v>
      </c>
      <c r="FQ4" s="6">
        <f>IFERROR(IF($B4="Teknisk/adm. Bistand/Feltassistent",(M4/12)*Tabeller!L$11,(M4/12)*Tabeller!L$10),0)</f>
        <v>0</v>
      </c>
      <c r="FR4" s="6">
        <f>IFERROR(IF($B4="Teknisk/adm. Bistand/Feltassistent",(N4/12)*Tabeller!M$11,(N4/12)*Tabeller!M$10),0)</f>
        <v>0</v>
      </c>
      <c r="FS4" s="6">
        <f>IFERROR(IF($B4="Teknisk/adm. Bistand/Feltassistent",(O4/12)*Tabeller!N$11,(O4/12)*Tabeller!N$10),0)</f>
        <v>0</v>
      </c>
      <c r="FT4" s="6">
        <f>IFERROR(IF($B4="Teknisk/adm. Bistand/Feltassistent",(P4/12)*Tabeller!O$11,(P4/12)*Tabeller!O$10),0)</f>
        <v>0</v>
      </c>
      <c r="FU4" s="6">
        <f>IFERROR(IF($B4="Teknisk/adm. Bistand/Feltassistent",(Q4/12)*Tabeller!P$11,(Q4/12)*Tabeller!P$10),0)</f>
        <v>0</v>
      </c>
      <c r="FV4" s="6">
        <f>IFERROR(IF($B4="Teknisk/adm. Bistand/Feltassistent",(R4/12)*Tabeller!Q$11,(R4/12)*Tabeller!Q$10),0)</f>
        <v>0</v>
      </c>
      <c r="FW4" s="6">
        <f>IFERROR(IF($B4="Teknisk/adm. Bistand/Feltassistent",(S4/12)*Tabeller!R$11,(S4/12)*Tabeller!R$10),0)</f>
        <v>0</v>
      </c>
      <c r="FX4" s="6">
        <f>IFERROR(IF($B4="Teknisk/adm. Bistand/Feltassistent",(T4/12)*Tabeller!S$11,(T4/12)*Tabeller!S$10),0)</f>
        <v>0</v>
      </c>
    </row>
    <row r="5" spans="1:180" ht="15" x14ac:dyDescent="0.25">
      <c r="B5" s="484"/>
      <c r="C5" s="388">
        <f>IF(Registrering!$B$28="Fast beløp",0,IF(Registrering!$B$28="Sats for ekst. fin. overhead",0,DK5))</f>
        <v>0</v>
      </c>
      <c r="D5" s="388">
        <f t="shared" ref="D5:D11" si="56">SUM(AR5:BA5)</f>
        <v>0</v>
      </c>
      <c r="E5" s="388">
        <f t="shared" ref="E5:E11" si="57">IFERROR(SUM(BC5:BL5),0)</f>
        <v>0</v>
      </c>
      <c r="F5" s="388">
        <f t="shared" ref="F5:F11" si="58">SUM(D5:E5)</f>
        <v>0</v>
      </c>
      <c r="G5" s="57">
        <f>SUM(K5:T5)/12</f>
        <v>0</v>
      </c>
      <c r="H5" s="585"/>
      <c r="I5" s="588"/>
      <c r="J5" s="597"/>
      <c r="K5" s="598"/>
      <c r="L5" s="598"/>
      <c r="M5" s="598"/>
      <c r="N5" s="598"/>
      <c r="O5" s="598"/>
      <c r="P5" s="598"/>
      <c r="Q5" s="598"/>
      <c r="R5" s="598"/>
      <c r="S5" s="587"/>
      <c r="T5" s="587"/>
      <c r="AG5" s="6">
        <f t="shared" ref="AG5:AG11" si="59">I5</f>
        <v>0</v>
      </c>
      <c r="AH5" s="6">
        <f>AG5*Tabeller!$I$35</f>
        <v>0</v>
      </c>
      <c r="AI5" s="6">
        <f t="shared" ref="AI5:AI11" si="60">IF(AG5&gt;0,(AH5-400)/52*47,0)</f>
        <v>0</v>
      </c>
      <c r="AJ5" s="87">
        <f>AI5*Tabeller!$H$26</f>
        <v>0</v>
      </c>
      <c r="AK5" s="6">
        <f>SUM(AI5:AJ5,AL5)*Tabeller!$H$28</f>
        <v>0</v>
      </c>
      <c r="AL5" s="6">
        <f>AH5*Tabeller!$H$27</f>
        <v>0</v>
      </c>
      <c r="AM5" s="6">
        <f t="shared" ref="AM5:AM11" si="61">SUM(AI5:AL5)</f>
        <v>0</v>
      </c>
      <c r="AN5" s="6">
        <f>AM5+(IF(B5="Teknisk adm bistand",Registrering!$E$51,Registrering!$B$51))</f>
        <v>0</v>
      </c>
      <c r="AO5" s="6">
        <f>AN5/Tabeller!$H$5</f>
        <v>0</v>
      </c>
      <c r="AP5" s="30"/>
      <c r="AR5" s="6">
        <f>((K5*Budsjett_FL!$AM5))/12</f>
        <v>0</v>
      </c>
      <c r="AS5" s="6">
        <f>((L5*Budsjett_FL!$AM5)*(Tabeller!J$35))/12</f>
        <v>0</v>
      </c>
      <c r="AT5" s="6">
        <f>((M5*Budsjett_FL!$AM5)*(Tabeller!K$35))/12</f>
        <v>0</v>
      </c>
      <c r="AU5" s="6">
        <f>((N5*Budsjett_FL!$AM5)*(Tabeller!L$35))/12</f>
        <v>0</v>
      </c>
      <c r="AV5" s="6">
        <f>((O5*Budsjett_FL!$AM5)*(Tabeller!M$35))/12</f>
        <v>0</v>
      </c>
      <c r="AW5" s="6">
        <f>((P5*Budsjett_FL!$AM5)*(Tabeller!N$35))/12</f>
        <v>0</v>
      </c>
      <c r="AX5" s="6">
        <f>((Q5*Budsjett_FL!$AM5)*(Tabeller!O$35))/12</f>
        <v>0</v>
      </c>
      <c r="AY5" s="6">
        <f>((R5*Budsjett_FL!$AM5)*(Tabeller!P$35))/12</f>
        <v>0</v>
      </c>
      <c r="AZ5" s="6">
        <f>((S5*Budsjett_FL!$AM5)*(Tabeller!Q$35))/12</f>
        <v>0</v>
      </c>
      <c r="BA5" s="6">
        <f>((T5*Budsjett_FL!$AM5)*(Tabeller!R$35))/12</f>
        <v>0</v>
      </c>
      <c r="BC5" s="6">
        <f t="shared" si="13"/>
        <v>0</v>
      </c>
      <c r="BD5" s="6">
        <f t="shared" si="14"/>
        <v>0</v>
      </c>
      <c r="BE5" s="6">
        <f t="shared" si="15"/>
        <v>0</v>
      </c>
      <c r="BF5" s="6">
        <f t="shared" si="16"/>
        <v>0</v>
      </c>
      <c r="BG5" s="6">
        <f t="shared" si="17"/>
        <v>0</v>
      </c>
      <c r="BH5" s="6">
        <f t="shared" si="18"/>
        <v>0</v>
      </c>
      <c r="BI5" s="6">
        <f t="shared" si="19"/>
        <v>0</v>
      </c>
      <c r="BJ5" s="6">
        <f t="shared" si="20"/>
        <v>0</v>
      </c>
      <c r="BK5" s="6">
        <f t="shared" si="21"/>
        <v>0</v>
      </c>
      <c r="BL5" s="6">
        <f t="shared" si="22"/>
        <v>0</v>
      </c>
      <c r="BO5" s="6">
        <f>IFERROR(IF($E$83=$E$82,AR5*$E$83,AR5*Budsjett_FL!$E$82),0)</f>
        <v>0</v>
      </c>
      <c r="BP5" s="6">
        <f>IFERROR(IF($E$83=$E$82,AS5*$E$83,AS5*Budsjett_FL!$E$82),0)</f>
        <v>0</v>
      </c>
      <c r="BQ5" s="6">
        <f>IFERROR(IF($E$83=$E$82,AT5*$E$83,AT5*Budsjett_FL!$E$82),0)</f>
        <v>0</v>
      </c>
      <c r="BR5" s="6">
        <f>IFERROR(IF($E$83=$E$82,AU5*$E$83,AU5*Budsjett_FL!$E$82),0)</f>
        <v>0</v>
      </c>
      <c r="BS5" s="6">
        <f>IFERROR(IF($E$83=$E$82,AV5*$E$83,AV5*Budsjett_FL!$E$82),0)</f>
        <v>0</v>
      </c>
      <c r="BT5" s="6">
        <f>IFERROR(IF($E$83=$E$82,AW5*$E$83,AW5*Budsjett_FL!$E$82),0)</f>
        <v>0</v>
      </c>
      <c r="BU5" s="6">
        <f>IFERROR(IF($E$83=$E$82,AX5*$E$83,AX5*Budsjett_FL!$E$82),0)</f>
        <v>0</v>
      </c>
      <c r="BV5" s="6">
        <f>IFERROR(IF($E$83=$E$82,AY5*$E$83,AY5*Budsjett_FL!$E$82),0)</f>
        <v>0</v>
      </c>
      <c r="BW5" s="6">
        <f>IFERROR(IF($E$83=$E$82,AZ5*$E$83,AZ5*Budsjett_FL!$E$82),0)</f>
        <v>0</v>
      </c>
      <c r="BX5" s="6">
        <f>IFERROR(IF($E$83=$E$82,BA5*$E$83,BA5*Budsjett_FL!$E$82),0)</f>
        <v>0</v>
      </c>
      <c r="CA5" s="6">
        <f t="shared" si="23"/>
        <v>0</v>
      </c>
      <c r="CB5" s="6">
        <f t="shared" si="23"/>
        <v>0</v>
      </c>
      <c r="CC5" s="6">
        <f t="shared" si="23"/>
        <v>0</v>
      </c>
      <c r="CD5" s="6">
        <f t="shared" si="23"/>
        <v>0</v>
      </c>
      <c r="CE5" s="6">
        <f t="shared" si="23"/>
        <v>0</v>
      </c>
      <c r="CF5" s="6">
        <f t="shared" si="23"/>
        <v>0</v>
      </c>
      <c r="CG5" s="6">
        <f t="shared" si="23"/>
        <v>0</v>
      </c>
      <c r="CH5" s="6">
        <f t="shared" si="23"/>
        <v>0</v>
      </c>
      <c r="CI5" s="6">
        <f t="shared" si="23"/>
        <v>0</v>
      </c>
      <c r="CJ5" s="6">
        <f t="shared" si="23"/>
        <v>0</v>
      </c>
      <c r="CL5" s="46">
        <f t="shared" si="24"/>
        <v>0</v>
      </c>
      <c r="CM5" s="6">
        <f>-((IF($CL5="Teknisk/adm. bistand/Feltassistent",Budsjett_FL!AR5*(1+Tabeller!$I$62),0))+(IF($CL5="Forsker - professor",Tabeller!I$55*K5,0)+IF($CL5="Prosjektleder/adm.leder",Tabeller!I$54*K5,0)+IF($CL5="Forsker - 1.aman.",Tabeller!I$56*K5,0)+IF($CL5="Gjesteforsker",Tabeller!I$58*K5,0)+IF($CL5="Postdoktor / forsker",Tabeller!I$59*K5,0)+IF($CL5="Stipendiat",Tabeller!I$60*K5,0)+IF($CL5="Forsker (rundsum)",Tabeller!I$57*K5,0)+IF($CL5="Vit.ass",Tabeller!I$61*K5,0))/12)</f>
        <v>0</v>
      </c>
      <c r="CN5" s="6">
        <f>-((IF($CL5="Teknisk/adm. bistand/Feltassistent",Budsjett_FL!AS5*(1+Tabeller!$I$62),0))+(IF($CL5="Forsker - professor",Tabeller!J$55*L5,0)+IF($CL5="Prosjektleder/adm.leder",Tabeller!J$54*L5,0)+IF($CL5="Forsker - 1.aman.",Tabeller!J$56*L5,0)+IF($CL5="Gjesteforsker",Tabeller!J$58*L5,0)+IF($CL5="Postdoktor / forsker",Tabeller!J$59*L5,0)+IF($CL5="Stipendiat",Tabeller!J$60*L5,0)+IF($CL5="Forsker (rundsum)",Tabeller!J$57*L5,0)+IF($CL5="Vit.ass",Tabeller!J$61*L5,0))/12)</f>
        <v>0</v>
      </c>
      <c r="CO5" s="6">
        <f>-((IF($CL5="Teknisk/adm. bistand/Feltassistent",Budsjett_FL!AT5*(1+Tabeller!$I$62),0))+(IF($CL5="Forsker - professor",Tabeller!K$55*M5,0)+IF($CL5="Prosjektleder/adm.leder",Tabeller!K$54*M5,0)+IF($CL5="Forsker - 1.aman.",Tabeller!K$56*M5,0)+IF($CL5="Gjesteforsker",Tabeller!K$58*M5,0)+IF($CL5="Postdoktor / forsker",Tabeller!K$59*M5,0)+IF($CL5="Stipendiat",Tabeller!K$60*M5,0)+IF($CL5="Forsker (rundsum)",Tabeller!K$57*M5,0)+IF($CL5="Vit.ass",Tabeller!K$61*M5,0))/12)</f>
        <v>0</v>
      </c>
      <c r="CP5" s="6">
        <f>-((IF($CL5="Teknisk/adm. bistand/Feltassistent",Budsjett_FL!AU5*(1+Tabeller!$I$62),0))+(IF($CL5="Forsker - professor",Tabeller!L$55*N5,0)+IF($CL5="Prosjektleder/adm.leder",Tabeller!L$54*N5,0)+IF($CL5="Forsker - 1.aman.",Tabeller!L$56*N5,0)+IF($CL5="Gjesteforsker",Tabeller!L$58*N5,0)+IF($CL5="Postdoktor / forsker",Tabeller!L$59*N5,0)+IF($CL5="Stipendiat",Tabeller!L$60*N5,0)+IF($CL5="Forsker (rundsum)",Tabeller!L$57*N5,0)+IF($CL5="Vit.ass",Tabeller!L$61*N5,0))/12)</f>
        <v>0</v>
      </c>
      <c r="CQ5" s="6">
        <f>-((IF($CL5="Teknisk/adm. bistand/Feltassistent",Budsjett_FL!AV5*(1+Tabeller!$I$62),0))+(IF($CL5="Forsker - professor",Tabeller!M$55*O5,0)+IF($CL5="Prosjektleder/adm.leder",Tabeller!M$54*O5,0)+IF($CL5="Forsker - 1.aman.",Tabeller!M$56*O5,0)+IF($CL5="Gjesteforsker",Tabeller!M$58*O5,0)+IF($CL5="Postdoktor / forsker",Tabeller!M$59*O5,0)+IF($CL5="Stipendiat",Tabeller!M$60*O5,0)+IF($CL5="Forsker (rundsum)",Tabeller!M$57*O5,0)+IF($CL5="Vit.ass",Tabeller!M$61*O5,0))/12)</f>
        <v>0</v>
      </c>
      <c r="CR5" s="6">
        <f>-((IF($CL5="Teknisk/adm. bistand/Feltassistent",Budsjett_FL!AW5*(1+Tabeller!$I$62),0))+(IF($CL5="Forsker - professor",Tabeller!N$55*P5,0)+IF($CL5="Prosjektleder/adm.leder",Tabeller!N$54*P5,0)+IF($CL5="Forsker - 1.aman.",Tabeller!N$56*P5,0)+IF($CL5="Gjesteforsker",Tabeller!N$58*P5,0)+IF($CL5="Postdoktor / forsker",Tabeller!N$59*P5,0)+IF($CL5="Stipendiat",Tabeller!N$60*P5,0)+IF($CL5="Forsker (rundsum)",Tabeller!N$57*P5,0)+IF($CL5="Vit.ass",Tabeller!N$61*P5,0))/12)</f>
        <v>0</v>
      </c>
      <c r="CS5" s="6">
        <f>-((IF($CL5="Teknisk/adm. bistand/Feltassistent",Budsjett_FL!AX5*(1+Tabeller!$I$62),0))+(IF($CL5="Forsker - professor",Tabeller!O$55*Q5,0)+IF($CL5="Prosjektleder/adm.leder",Tabeller!O$54*Q5,0)+IF($CL5="Forsker - 1.aman.",Tabeller!O$56*Q5,0)+IF($CL5="Gjesteforsker",Tabeller!O$58*Q5,0)+IF($CL5="Postdoktor / forsker",Tabeller!O$59*Q5,0)+IF($CL5="Stipendiat",Tabeller!O$60*Q5,0)+IF($CL5="Forsker (rundsum)",Tabeller!O$57*Q5,0)+IF($CL5="Vit.ass",Tabeller!O$61*Q5,0))/12)</f>
        <v>0</v>
      </c>
      <c r="CT5" s="6">
        <f>-((IF($CL5="Teknisk/adm. bistand/Feltassistent",Budsjett_FL!AY5*(1+Tabeller!$I$62),0))+(IF($CL5="Forsker - professor",Tabeller!P$55*R5,0)+IF($CL5="Prosjektleder/adm.leder",Tabeller!P$54*R5,0)+IF($CL5="Forsker - 1.aman.",Tabeller!P$56*R5,0)+IF($CL5="Gjesteforsker",Tabeller!P$58*R5,0)+IF($CL5="Postdoktor / forsker",Tabeller!P$59*R5,0)+IF($CL5="Stipendiat",Tabeller!P$60*R5,0)+IF($CL5="Forsker (rundsum)",Tabeller!P$57*R5,0)+IF($CL5="Vit.ass",Tabeller!P$61*R5,0))/12)</f>
        <v>0</v>
      </c>
      <c r="CU5" s="6">
        <f>-((IF($CL5="Teknisk/adm. bistand/Feltassistent",Budsjett_FL!AZ5*(1+Tabeller!$I$62),0))+(IF($CL5="Forsker - professor",Tabeller!Q$55*S5,0)+IF($CL5="Prosjektleder/adm.leder",Tabeller!Q$54*S5,0)+IF($CL5="Forsker - 1.aman.",Tabeller!Q$56*S5,0)+IF($CL5="Gjesteforsker",Tabeller!Q$58*S5,0)+IF($CL5="Postdoktor / forsker",Tabeller!Q$59*S5,0)+IF($CL5="Stipendiat",Tabeller!Q$60*S5,0)+IF($CL5="Forsker (rundsum)",Tabeller!Q$57*S5,0)+IF($CL5="Vit.ass",Tabeller!Q$61*S5,0))/12)</f>
        <v>0</v>
      </c>
      <c r="CV5" s="6">
        <f>-((IF($CL5="Teknisk/adm. bistand/Feltassistent",Budsjett_FL!BA5*(1+Tabeller!$I$62),0))+(IF($CL5="Forsker - professor",Tabeller!R$55*T5,0)+IF($CL5="Prosjektleder/adm.leder",Tabeller!R$54*T5,0)+IF($CL5="Forsker - 1.aman.",Tabeller!R$56*T5,0)+IF($CL5="Gjesteforsker",Tabeller!R$58*T5,0)+IF($CL5="Postdoktor / forsker",Tabeller!R$59*T5,0)+IF($CL5="Stipendiat",Tabeller!R$60*T5,0)+IF($CL5="Forsker (rundsum)",Tabeller!R$57*T5,0)+IF($CL5="Vit.ass",Tabeller!R$61*T5,0))/12)</f>
        <v>0</v>
      </c>
      <c r="CW5" s="8">
        <f t="shared" ref="CW5:CW13" si="62">SUM(CM5:CV5)</f>
        <v>0</v>
      </c>
      <c r="CZ5" s="46">
        <f t="shared" ref="CZ5:CZ11" si="63">CL5</f>
        <v>0</v>
      </c>
      <c r="DA5" s="6">
        <f>-((IF($CZ5="Teknisk/adm. bistand/Feltassistent",IF(Budsjett_FL!AR5*(1+Tabeller!$I$62)&gt;Tabeller!I$55,Tabeller!I$55,Budsjett_FL!AR5*(1+Tabeller!$I$62)),0))+(IF($CZ5="Forsker - professor",Tabeller!I$55*K5,0)+IF($CZ5="Prosjektleder/adm.leder",Tabeller!I$54*K5,0)+IF($CZ5="Forsker - 1.aman.",Tabeller!I$56*K5,0)+IF($CZ5="Gjesteforsker",Tabeller!I$58*K5,0)+IF($CZ5="Postdoktor / forsker",Tabeller!I$59*K5,0)+IF($CZ5="Stipendiat",Tabeller!I$60*K5,0)+IF($CZ5="Forsker (rundsum)",Tabeller!I$57*K5,0)+IF($CZ5="Vit.ass",Tabeller!I$61*K5,0))/12)</f>
        <v>0</v>
      </c>
      <c r="DB5" s="6">
        <f>-((IF($CZ5="Teknisk/adm. bistand/Feltassistent",IF(Budsjett_FL!AS5*(1+Tabeller!$I$62)&gt;Tabeller!J$55,Tabeller!J$55,Budsjett_FL!AS5*(1+Tabeller!$I$62)),0))+(IF($CZ5="Forsker - professor",Tabeller!J$55*L5,0)+IF($CZ5="Prosjektleder/adm.leder",Tabeller!J$54*L5,0)+IF($CZ5="Forsker - 1.aman.",Tabeller!J$56*L5,0)+IF($CZ5="Gjesteforsker",Tabeller!J$58*L5,0)+IF($CZ5="Postdoktor / forsker",Tabeller!J$59*L5,0)+IF($CZ5="Stipendiat",Tabeller!J$60*L5,0)+IF($CZ5="Forsker (rundsum)",Tabeller!J$57*L5,0)+IF($CZ5="Vit.ass",Tabeller!J$61*L5,0))/12)</f>
        <v>0</v>
      </c>
      <c r="DC5" s="6">
        <f>-((IF($CZ5="Teknisk/adm. bistand/Feltassistent",IF(Budsjett_FL!AT5*(1+Tabeller!$I$62)&gt;Tabeller!K$55,Tabeller!K$55,Budsjett_FL!AT5*(1+Tabeller!$I$62)),0))+(IF($CZ5="Forsker - professor",Tabeller!K$55*M5,0)+IF($CZ5="Prosjektleder/adm.leder",Tabeller!K$54*M5,0)+IF($CZ5="Forsker - 1.aman.",Tabeller!K$56*M5,0)+IF($CZ5="Gjesteforsker",Tabeller!K$58*M5,0)+IF($CZ5="Postdoktor / forsker",Tabeller!K$59*M5,0)+IF($CZ5="Stipendiat",Tabeller!K$60*M5,0)+IF($CZ5="Forsker (rundsum)",Tabeller!K$57*M5,0)+IF($CZ5="Vit.ass",Tabeller!K$61*M5,0))/12)</f>
        <v>0</v>
      </c>
      <c r="DD5" s="6">
        <f>-((IF($CZ5="Teknisk/adm. bistand/Feltassistent",IF(Budsjett_FL!AU5*(1+Tabeller!$I$62)&gt;Tabeller!L$55,Tabeller!L$55,Budsjett_FL!AU5*(1+Tabeller!$I$62)),0))+(IF($CZ5="Forsker - professor",Tabeller!L$55*N5,0)+IF($CZ5="Prosjektleder/adm.leder",Tabeller!L$54*N5,0)+IF($CZ5="Forsker - 1.aman.",Tabeller!L$56*N5,0)+IF($CZ5="Gjesteforsker",Tabeller!L$58*N5,0)+IF($CZ5="Postdoktor / forsker",Tabeller!L$59*N5,0)+IF($CZ5="Stipendiat",Tabeller!L$60*N5,0)+IF($CZ5="Forsker (rundsum)",Tabeller!L$57*N5,0)+IF($CZ5="Vit.ass",Tabeller!L$61*N5,0))/12)</f>
        <v>0</v>
      </c>
      <c r="DE5" s="6">
        <f>-((IF($CZ5="Teknisk/adm. bistand/Feltassistent",IF(Budsjett_FL!AV5*(1+Tabeller!$I$62)&gt;Tabeller!M$55,Tabeller!M$55,Budsjett_FL!AV5*(1+Tabeller!$I$62)),0))+(IF($CZ5="Forsker - professor",Tabeller!M$55*O5,0)+IF($CZ5="Prosjektleder/adm.leder",Tabeller!M$54*O5,0)+IF($CZ5="Forsker - 1.aman.",Tabeller!M$56*O5,0)+IF($CZ5="Gjesteforsker",Tabeller!M$58*O5,0)+IF($CZ5="Postdoktor / forsker",Tabeller!M$59*O5,0)+IF($CZ5="Stipendiat",Tabeller!M$60*O5,0)+IF($CZ5="Forsker (rundsum)",Tabeller!M$57*O5,0)+IF($CZ5="Vit.ass",Tabeller!M$61*O5,0))/12)</f>
        <v>0</v>
      </c>
      <c r="DF5" s="6">
        <f>-((IF($CZ5="Teknisk/adm. bistand/Feltassistent",IF(Budsjett_FL!AW5*(1+Tabeller!$I$62)&gt;Tabeller!N$55,Tabeller!N$55,Budsjett_FL!AW5*(1+Tabeller!$I$62)),0))+(IF($CZ5="Forsker - professor",Tabeller!N$55*P5,0)+IF($CZ5="Prosjektleder/adm.leder",Tabeller!N$54*P5,0)+IF($CZ5="Forsker - 1.aman.",Tabeller!N$56*P5,0)+IF($CZ5="Gjesteforsker",Tabeller!N$58*P5,0)+IF($CZ5="Postdoktor / forsker",Tabeller!N$59*P5,0)+IF($CZ5="Stipendiat",Tabeller!N$60*P5,0)+IF($CZ5="Forsker (rundsum)",Tabeller!N$57*P5,0)+IF($CZ5="Vit.ass",Tabeller!N$61*P5,0))/12)</f>
        <v>0</v>
      </c>
      <c r="DG5" s="6">
        <f>-((IF($CZ5="Teknisk/adm. bistand/Feltassistent",IF(Budsjett_FL!AX5*(1+Tabeller!$I$62)&gt;Tabeller!O$55,Tabeller!O$55,Budsjett_FL!AX5*(1+Tabeller!$I$62)),0))+(IF($CZ5="Forsker - professor",Tabeller!O$55*Q5,0)+IF($CZ5="Prosjektleder/adm.leder",Tabeller!O$54*Q5,0)+IF($CZ5="Forsker - 1.aman.",Tabeller!O$56*Q5,0)+IF($CZ5="Gjesteforsker",Tabeller!O$58*Q5,0)+IF($CZ5="Postdoktor / forsker",Tabeller!O$59*Q5,0)+IF($CZ5="Stipendiat",Tabeller!O$60*Q5,0)+IF($CZ5="Forsker (rundsum)",Tabeller!O$57*Q5,0)+IF($CZ5="Vit.ass",Tabeller!O$61*Q5,0))/12)</f>
        <v>0</v>
      </c>
      <c r="DH5" s="6">
        <f>-((IF($CZ5="Teknisk/adm. bistand/Feltassistent",IF(Budsjett_FL!AY5*(1+Tabeller!$I$62)&gt;Tabeller!P$55,Tabeller!P$55,Budsjett_FL!AY5*(1+Tabeller!$I$62)),0))+(IF($CZ5="Forsker - professor",Tabeller!P$55*R5,0)+IF($CZ5="Prosjektleder/adm.leder",Tabeller!P$54*R5,0)+IF($CZ5="Forsker - 1.aman.",Tabeller!P$56*R5,0)+IF($CZ5="Gjesteforsker",Tabeller!P$58*R5,0)+IF($CZ5="Postdoktor / forsker",Tabeller!P$59*R5,0)+IF($CZ5="Stipendiat",Tabeller!P$60*R5,0)+IF($CZ5="Forsker (rundsum)",Tabeller!P$57*R5,0)+IF($CZ5="Vit.ass",Tabeller!P$61*R5,0))/12)</f>
        <v>0</v>
      </c>
      <c r="DI5" s="6">
        <f>-((IF($CZ5="Teknisk/adm. bistand/Feltassistent",IF(Budsjett_FL!AZ5*(1+Tabeller!$I$62)&gt;Tabeller!Q$55,Tabeller!Q$55,Budsjett_FL!AZ5*(1+Tabeller!$I$62)),0))+(IF($CZ5="Forsker - professor",Tabeller!Q$55*S5,0)+IF($CZ5="Prosjektleder/adm.leder",Tabeller!Q$54*S5,0)+IF($CZ5="Forsker - 1.aman.",Tabeller!Q$56*S5,0)+IF($CZ5="Gjesteforsker",Tabeller!Q$58*S5,0)+IF($CZ5="Postdoktor / forsker",Tabeller!Q$59*S5,0)+IF($CZ5="Stipendiat",Tabeller!Q$60*S5,0)+IF($CZ5="Forsker (rundsum)",Tabeller!Q$57*S5,0)+IF($CZ5="Vit.ass",Tabeller!Q$61*S5,0))/12)</f>
        <v>0</v>
      </c>
      <c r="DJ5" s="6">
        <f>-((IF($CZ5="Teknisk/adm. bistand/Feltassistent",IF(Budsjett_FL!BA5*(1+Tabeller!$I$62)&gt;Tabeller!R$55,Tabeller!R$55,Budsjett_FL!BA5*(1+Tabeller!$I$62)),0))+(IF($CZ5="Forsker - professor",Tabeller!R$55*T5,0)+IF($CZ5="Prosjektleder/adm.leder",Tabeller!R$54*T5,0)+IF($CZ5="Forsker - 1.aman.",Tabeller!R$56*T5,0)+IF($CZ5="Gjesteforsker",Tabeller!R$58*T5,0)+IF($CZ5="Postdoktor / forsker",Tabeller!R$59*T5,0)+IF($CZ5="Stipendiat",Tabeller!R$60*T5,0)+IF($CZ5="Forsker (rundsum)",Tabeller!R$57*T5,0)+IF($CZ5="Vit.ass",Tabeller!R$61*T5,0))/12)</f>
        <v>0</v>
      </c>
      <c r="DK5" s="8">
        <f t="shared" ref="DK5:DK13" si="64">SUM(DA5:DJ5)</f>
        <v>0</v>
      </c>
      <c r="DM5" s="46">
        <f t="shared" ref="DM5:DM71" si="65">CZ5</f>
        <v>0</v>
      </c>
      <c r="DN5" s="6">
        <f t="shared" si="25"/>
        <v>0</v>
      </c>
      <c r="DO5" s="6">
        <f t="shared" si="26"/>
        <v>0</v>
      </c>
      <c r="DP5" s="6">
        <f t="shared" si="27"/>
        <v>0</v>
      </c>
      <c r="DQ5" s="6">
        <f t="shared" si="28"/>
        <v>0</v>
      </c>
      <c r="DR5" s="6">
        <f t="shared" si="29"/>
        <v>0</v>
      </c>
      <c r="DS5" s="6">
        <f t="shared" si="30"/>
        <v>0</v>
      </c>
      <c r="DT5" s="6">
        <f t="shared" si="31"/>
        <v>0</v>
      </c>
      <c r="DU5" s="6">
        <f t="shared" si="32"/>
        <v>0</v>
      </c>
      <c r="DV5" s="6">
        <f t="shared" si="33"/>
        <v>0</v>
      </c>
      <c r="DW5" s="6">
        <f t="shared" si="34"/>
        <v>0</v>
      </c>
      <c r="DX5" s="8">
        <f t="shared" ref="DX5:DX13" si="66">SUM(DN5:DW5)</f>
        <v>0</v>
      </c>
      <c r="DZ5" s="46">
        <f t="shared" ref="DZ5:DZ71" si="67">DM5</f>
        <v>0</v>
      </c>
      <c r="EA5" s="6">
        <f t="shared" si="35"/>
        <v>0</v>
      </c>
      <c r="EB5" s="6">
        <f t="shared" si="36"/>
        <v>0</v>
      </c>
      <c r="EC5" s="6">
        <f t="shared" si="37"/>
        <v>0</v>
      </c>
      <c r="ED5" s="6">
        <f t="shared" si="38"/>
        <v>0</v>
      </c>
      <c r="EE5" s="6">
        <f t="shared" si="39"/>
        <v>0</v>
      </c>
      <c r="EF5" s="6">
        <f t="shared" si="40"/>
        <v>0</v>
      </c>
      <c r="EG5" s="6">
        <f t="shared" si="41"/>
        <v>0</v>
      </c>
      <c r="EH5" s="6">
        <f t="shared" si="42"/>
        <v>0</v>
      </c>
      <c r="EI5" s="6">
        <f t="shared" si="43"/>
        <v>0</v>
      </c>
      <c r="EJ5" s="6">
        <f t="shared" si="44"/>
        <v>0</v>
      </c>
      <c r="EK5" s="8">
        <f t="shared" ref="EK5:EK13" si="68">SUM(EA5:EJ5)</f>
        <v>0</v>
      </c>
      <c r="EM5" s="46">
        <f t="shared" ref="EM5:EM71" si="69">DZ5</f>
        <v>0</v>
      </c>
      <c r="EN5" s="6">
        <f t="shared" si="45"/>
        <v>0</v>
      </c>
      <c r="EO5" s="6">
        <f t="shared" si="46"/>
        <v>0</v>
      </c>
      <c r="EP5" s="6">
        <f t="shared" si="47"/>
        <v>0</v>
      </c>
      <c r="EQ5" s="6">
        <f t="shared" si="48"/>
        <v>0</v>
      </c>
      <c r="ER5" s="6">
        <f t="shared" si="49"/>
        <v>0</v>
      </c>
      <c r="ES5" s="6">
        <f t="shared" si="50"/>
        <v>0</v>
      </c>
      <c r="ET5" s="6">
        <f t="shared" si="51"/>
        <v>0</v>
      </c>
      <c r="EU5" s="6">
        <f t="shared" si="52"/>
        <v>0</v>
      </c>
      <c r="EV5" s="6">
        <f t="shared" si="53"/>
        <v>0</v>
      </c>
      <c r="EW5" s="6">
        <f t="shared" si="54"/>
        <v>0</v>
      </c>
      <c r="EX5" s="8">
        <f t="shared" ref="EX5:EX13" si="70">SUM(EN5:EW5)</f>
        <v>0</v>
      </c>
      <c r="FA5" s="46">
        <f t="shared" si="55"/>
        <v>0</v>
      </c>
      <c r="FB5" s="6"/>
      <c r="FC5" s="6"/>
      <c r="FD5" s="6"/>
      <c r="FE5" s="6"/>
      <c r="FF5" s="6"/>
      <c r="FG5" s="6"/>
      <c r="FH5" s="6"/>
      <c r="FI5" s="6"/>
      <c r="FJ5" s="6"/>
      <c r="FK5" s="6"/>
      <c r="FL5" s="8">
        <f t="shared" ref="FL5:FL13" si="71">SUM(FB5:FK5)</f>
        <v>0</v>
      </c>
      <c r="FO5" s="6">
        <f>IFERROR(IF($B5="Teknisk/adm. Bistand",(K5/12)*Tabeller!J$11,(K5/12)*Tabeller!J$10),0)</f>
        <v>0</v>
      </c>
      <c r="FP5" s="6">
        <f>IFERROR(IF($B5="Teknisk/adm. Bistand",(L5/12)*Tabeller!K$11,(L5/12)*Tabeller!K$10),0)</f>
        <v>0</v>
      </c>
      <c r="FQ5" s="6">
        <f>IFERROR(IF($B5="Teknisk/adm. Bistand",(M5/12)*Tabeller!L$11,(M5/12)*Tabeller!L$10),0)</f>
        <v>0</v>
      </c>
      <c r="FR5" s="6">
        <f>IFERROR(IF($B5="Teknisk/adm. Bistand",(N5/12)*Tabeller!M$11,(N5/12)*Tabeller!M$10),0)</f>
        <v>0</v>
      </c>
      <c r="FS5" s="6">
        <f>IFERROR(IF($B5="Teknisk/adm. Bistand",(O5/12)*Tabeller!N$11,(O5/12)*Tabeller!N$10),0)</f>
        <v>0</v>
      </c>
      <c r="FT5" s="6">
        <f>IFERROR(IF($B5="Teknisk/adm. Bistand",(P5/12)*Tabeller!O$11,(P5/12)*Tabeller!O$10),0)</f>
        <v>0</v>
      </c>
      <c r="FU5" s="6">
        <f>IFERROR(IF($B5="Teknisk/adm. Bistand",(Q5/12)*Tabeller!P$11,(Q5/12)*Tabeller!P$10),0)</f>
        <v>0</v>
      </c>
      <c r="FV5" s="6">
        <f>IFERROR(IF($B5="Teknisk/adm. Bistand",(R5/12)*Tabeller!Q$11,(R5/12)*Tabeller!Q$10),0)</f>
        <v>0</v>
      </c>
      <c r="FW5" s="6">
        <f>IFERROR(IF($B5="Teknisk/adm. Bistand",(S5/12)*Tabeller!R$11,(S5/12)*Tabeller!R$10),0)</f>
        <v>0</v>
      </c>
      <c r="FX5" s="6">
        <f>IFERROR(IF($B5="Teknisk/adm. Bistand",(T5/12)*Tabeller!S$11,(T5/12)*Tabeller!S$10),0)</f>
        <v>0</v>
      </c>
    </row>
    <row r="6" spans="1:180" ht="15" x14ac:dyDescent="0.25">
      <c r="B6" s="484"/>
      <c r="C6" s="388">
        <f>IF(Registrering!$B$28="Fast beløp",0,IF(Registrering!$B$28="Sats for ekst. fin. overhead",0,DK6))</f>
        <v>0</v>
      </c>
      <c r="D6" s="388">
        <f t="shared" si="56"/>
        <v>0</v>
      </c>
      <c r="E6" s="388">
        <f t="shared" si="57"/>
        <v>0</v>
      </c>
      <c r="F6" s="388">
        <f t="shared" si="58"/>
        <v>0</v>
      </c>
      <c r="G6" s="57">
        <f t="shared" ref="G6" si="72">SUM(K6:T6)/12</f>
        <v>0</v>
      </c>
      <c r="H6" s="585"/>
      <c r="I6" s="588"/>
      <c r="J6" s="597"/>
      <c r="K6" s="598"/>
      <c r="L6" s="598"/>
      <c r="M6" s="598"/>
      <c r="N6" s="598"/>
      <c r="O6" s="598"/>
      <c r="P6" s="598"/>
      <c r="Q6" s="598"/>
      <c r="R6" s="598"/>
      <c r="S6" s="587"/>
      <c r="T6" s="587"/>
      <c r="AG6" s="6">
        <f t="shared" si="59"/>
        <v>0</v>
      </c>
      <c r="AH6" s="6">
        <f>AG6*Tabeller!$I$35</f>
        <v>0</v>
      </c>
      <c r="AI6" s="6">
        <f t="shared" si="60"/>
        <v>0</v>
      </c>
      <c r="AJ6" s="87">
        <f>AI6*Tabeller!$H$26</f>
        <v>0</v>
      </c>
      <c r="AK6" s="6">
        <f>SUM(AI6:AJ6,AL6)*Tabeller!$H$28</f>
        <v>0</v>
      </c>
      <c r="AL6" s="6">
        <f>AH6*Tabeller!$H$27</f>
        <v>0</v>
      </c>
      <c r="AM6" s="6">
        <f t="shared" si="61"/>
        <v>0</v>
      </c>
      <c r="AN6" s="6">
        <f>AM6+(IF(B6="Teknisk adm bistand",Registrering!$E$51,Registrering!$B$51))</f>
        <v>0</v>
      </c>
      <c r="AO6" s="6">
        <f>AN6/Tabeller!$H$5</f>
        <v>0</v>
      </c>
      <c r="AP6" s="30"/>
      <c r="AR6" s="6">
        <f>((K6*Budsjett_FL!$AM6))/12</f>
        <v>0</v>
      </c>
      <c r="AS6" s="6">
        <f>((L6*Budsjett_FL!$AM6)*(Tabeller!J$35))/12</f>
        <v>0</v>
      </c>
      <c r="AT6" s="6">
        <f>((M6*Budsjett_FL!$AM6)*(Tabeller!K$35))/12</f>
        <v>0</v>
      </c>
      <c r="AU6" s="6">
        <f>((N6*Budsjett_FL!$AM6)*(Tabeller!L$35))/12</f>
        <v>0</v>
      </c>
      <c r="AV6" s="6">
        <f>((O6*Budsjett_FL!$AM6)*(Tabeller!M$35))/12</f>
        <v>0</v>
      </c>
      <c r="AW6" s="6">
        <f>((P6*Budsjett_FL!$AM6)*(Tabeller!N$35))/12</f>
        <v>0</v>
      </c>
      <c r="AX6" s="6">
        <f>((Q6*Budsjett_FL!$AM6)*(Tabeller!O$35))/12</f>
        <v>0</v>
      </c>
      <c r="AY6" s="6">
        <f>((R6*Budsjett_FL!$AM6)*(Tabeller!P$35))/12</f>
        <v>0</v>
      </c>
      <c r="AZ6" s="6">
        <f>((S6*Budsjett_FL!$AM6)*(Tabeller!Q$35))/12</f>
        <v>0</v>
      </c>
      <c r="BA6" s="6">
        <f>((T6*Budsjett_FL!$AM6)*(Tabeller!R$35))/12</f>
        <v>0</v>
      </c>
      <c r="BC6" s="6">
        <f t="shared" si="13"/>
        <v>0</v>
      </c>
      <c r="BD6" s="6">
        <f t="shared" si="14"/>
        <v>0</v>
      </c>
      <c r="BE6" s="6">
        <f t="shared" si="15"/>
        <v>0</v>
      </c>
      <c r="BF6" s="6">
        <f t="shared" si="16"/>
        <v>0</v>
      </c>
      <c r="BG6" s="6">
        <f t="shared" si="17"/>
        <v>0</v>
      </c>
      <c r="BH6" s="6">
        <f t="shared" si="18"/>
        <v>0</v>
      </c>
      <c r="BI6" s="6">
        <f t="shared" si="19"/>
        <v>0</v>
      </c>
      <c r="BJ6" s="6">
        <f t="shared" si="20"/>
        <v>0</v>
      </c>
      <c r="BK6" s="6">
        <f t="shared" si="21"/>
        <v>0</v>
      </c>
      <c r="BL6" s="6">
        <f t="shared" si="22"/>
        <v>0</v>
      </c>
      <c r="BO6" s="6">
        <f>IFERROR(IF($E$83=$E$82,AR6*$E$83,AR6*Budsjett_FL!$E$82),0)</f>
        <v>0</v>
      </c>
      <c r="BP6" s="6">
        <f>IFERROR(IF($E$83=$E$82,AS6*$E$83,AS6*Budsjett_FL!$E$82),0)</f>
        <v>0</v>
      </c>
      <c r="BQ6" s="6">
        <f>IFERROR(IF($E$83=$E$82,AT6*$E$83,AT6*Budsjett_FL!$E$82),0)</f>
        <v>0</v>
      </c>
      <c r="BR6" s="6">
        <f>IFERROR(IF($E$83=$E$82,AU6*$E$83,AU6*Budsjett_FL!$E$82),0)</f>
        <v>0</v>
      </c>
      <c r="BS6" s="6">
        <f>IFERROR(IF($E$83=$E$82,AV6*$E$83,AV6*Budsjett_FL!$E$82),0)</f>
        <v>0</v>
      </c>
      <c r="BT6" s="6">
        <f>IFERROR(IF($E$83=$E$82,AW6*$E$83,AW6*Budsjett_FL!$E$82),0)</f>
        <v>0</v>
      </c>
      <c r="BU6" s="6">
        <f>IFERROR(IF($E$83=$E$82,AX6*$E$83,AX6*Budsjett_FL!$E$82),0)</f>
        <v>0</v>
      </c>
      <c r="BV6" s="6">
        <f>IFERROR(IF($E$83=$E$82,AY6*$E$83,AY6*Budsjett_FL!$E$82),0)</f>
        <v>0</v>
      </c>
      <c r="BW6" s="6">
        <f>IFERROR(IF($E$83=$E$82,AZ6*$E$83,AZ6*Budsjett_FL!$E$82),0)</f>
        <v>0</v>
      </c>
      <c r="BX6" s="6">
        <f>IFERROR(IF($E$83=$E$82,BA6*$E$83,BA6*Budsjett_FL!$E$82),0)</f>
        <v>0</v>
      </c>
      <c r="CA6" s="6">
        <f t="shared" si="23"/>
        <v>0</v>
      </c>
      <c r="CB6" s="6">
        <f t="shared" si="23"/>
        <v>0</v>
      </c>
      <c r="CC6" s="6">
        <f t="shared" si="23"/>
        <v>0</v>
      </c>
      <c r="CD6" s="6">
        <f t="shared" si="23"/>
        <v>0</v>
      </c>
      <c r="CE6" s="6">
        <f t="shared" si="23"/>
        <v>0</v>
      </c>
      <c r="CF6" s="6">
        <f t="shared" si="23"/>
        <v>0</v>
      </c>
      <c r="CG6" s="6">
        <f t="shared" si="23"/>
        <v>0</v>
      </c>
      <c r="CH6" s="6">
        <f t="shared" si="23"/>
        <v>0</v>
      </c>
      <c r="CI6" s="6">
        <f t="shared" si="23"/>
        <v>0</v>
      </c>
      <c r="CJ6" s="6">
        <f t="shared" si="23"/>
        <v>0</v>
      </c>
      <c r="CL6" s="46">
        <f t="shared" si="24"/>
        <v>0</v>
      </c>
      <c r="CM6" s="6">
        <f>-((IF($CL6="Teknisk/adm. bistand/Feltassistent",Budsjett_FL!AR6*(1+Tabeller!$I$62),0))+(IF($CL6="Forsker - professor",Tabeller!I$55*K6,0)+IF($CL6="Prosjektleder/adm.leder",Tabeller!I$54*K6,0)+IF($CL6="Forsker - 1.aman.",Tabeller!I$56*K6,0)+IF($CL6="Gjesteforsker",Tabeller!I$58*K6,0)+IF($CL6="Postdoktor / forsker",Tabeller!I$59*K6,0)+IF($CL6="Stipendiat",Tabeller!I$60*K6,0)+IF($CL6="Forsker (rundsum)",Tabeller!I$57*K6,0)+IF($CL6="Vit.ass",Tabeller!I$61*K6,0))/12)</f>
        <v>0</v>
      </c>
      <c r="CN6" s="6">
        <f>-((IF($CL6="Teknisk/adm. bistand/Feltassistent",Budsjett_FL!AS6*(1+Tabeller!$I$62),0))+(IF($CL6="Forsker - professor",Tabeller!J$55*L6,0)+IF($CL6="Prosjektleder/adm.leder",Tabeller!J$54*L6,0)+IF($CL6="Forsker - 1.aman.",Tabeller!J$56*L6,0)+IF($CL6="Gjesteforsker",Tabeller!J$58*L6,0)+IF($CL6="Postdoktor / forsker",Tabeller!J$59*L6,0)+IF($CL6="Stipendiat",Tabeller!J$60*L6,0)+IF($CL6="Forsker (rundsum)",Tabeller!J$57*L6,0)+IF($CL6="Vit.ass",Tabeller!J$61*L6,0))/12)</f>
        <v>0</v>
      </c>
      <c r="CO6" s="6">
        <f>-((IF($CL6="Teknisk/adm. bistand/Feltassistent",Budsjett_FL!AT6*(1+Tabeller!$I$62),0))+(IF($CL6="Forsker - professor",Tabeller!K$55*M6,0)+IF($CL6="Prosjektleder/adm.leder",Tabeller!K$54*M6,0)+IF($CL6="Forsker - 1.aman.",Tabeller!K$56*M6,0)+IF($CL6="Gjesteforsker",Tabeller!K$58*M6,0)+IF($CL6="Postdoktor / forsker",Tabeller!K$59*M6,0)+IF($CL6="Stipendiat",Tabeller!K$60*M6,0)+IF($CL6="Forsker (rundsum)",Tabeller!K$57*M6,0)+IF($CL6="Vit.ass",Tabeller!K$61*M6,0))/12)</f>
        <v>0</v>
      </c>
      <c r="CP6" s="6">
        <f>-((IF($CL6="Teknisk/adm. bistand/Feltassistent",Budsjett_FL!AU6*(1+Tabeller!$I$62),0))+(IF($CL6="Forsker - professor",Tabeller!L$55*N6,0)+IF($CL6="Prosjektleder/adm.leder",Tabeller!L$54*N6,0)+IF($CL6="Forsker - 1.aman.",Tabeller!L$56*N6,0)+IF($CL6="Gjesteforsker",Tabeller!L$58*N6,0)+IF($CL6="Postdoktor / forsker",Tabeller!L$59*N6,0)+IF($CL6="Stipendiat",Tabeller!L$60*N6,0)+IF($CL6="Forsker (rundsum)",Tabeller!L$57*N6,0)+IF($CL6="Vit.ass",Tabeller!L$61*N6,0))/12)</f>
        <v>0</v>
      </c>
      <c r="CQ6" s="6">
        <f>-((IF($CL6="Teknisk/adm. bistand/Feltassistent",Budsjett_FL!AV6*(1+Tabeller!$I$62),0))+(IF($CL6="Forsker - professor",Tabeller!M$55*O6,0)+IF($CL6="Prosjektleder/adm.leder",Tabeller!M$54*O6,0)+IF($CL6="Forsker - 1.aman.",Tabeller!M$56*O6,0)+IF($CL6="Gjesteforsker",Tabeller!M$58*O6,0)+IF($CL6="Postdoktor / forsker",Tabeller!M$59*O6,0)+IF($CL6="Stipendiat",Tabeller!M$60*O6,0)+IF($CL6="Forsker (rundsum)",Tabeller!M$57*O6,0)+IF($CL6="Vit.ass",Tabeller!M$61*O6,0))/12)</f>
        <v>0</v>
      </c>
      <c r="CR6" s="6">
        <f>-((IF($CL6="Teknisk/adm. bistand/Feltassistent",Budsjett_FL!AW6*(1+Tabeller!$I$62),0))+(IF($CL6="Forsker - professor",Tabeller!N$55*P6,0)+IF($CL6="Prosjektleder/adm.leder",Tabeller!N$54*P6,0)+IF($CL6="Forsker - 1.aman.",Tabeller!N$56*P6,0)+IF($CL6="Gjesteforsker",Tabeller!N$58*P6,0)+IF($CL6="Postdoktor / forsker",Tabeller!N$59*P6,0)+IF($CL6="Stipendiat",Tabeller!N$60*P6,0)+IF($CL6="Forsker (rundsum)",Tabeller!N$57*P6,0)+IF($CL6="Vit.ass",Tabeller!N$61*P6,0))/12)</f>
        <v>0</v>
      </c>
      <c r="CS6" s="6">
        <f>-((IF($CL6="Teknisk/adm. bistand/Feltassistent",Budsjett_FL!AX6*(1+Tabeller!$I$62),0))+(IF($CL6="Forsker - professor",Tabeller!O$55*Q6,0)+IF($CL6="Prosjektleder/adm.leder",Tabeller!O$54*Q6,0)+IF($CL6="Forsker - 1.aman.",Tabeller!O$56*Q6,0)+IF($CL6="Gjesteforsker",Tabeller!O$58*Q6,0)+IF($CL6="Postdoktor / forsker",Tabeller!O$59*Q6,0)+IF($CL6="Stipendiat",Tabeller!O$60*Q6,0)+IF($CL6="Forsker (rundsum)",Tabeller!O$57*Q6,0)+IF($CL6="Vit.ass",Tabeller!O$61*Q6,0))/12)</f>
        <v>0</v>
      </c>
      <c r="CT6" s="6">
        <f>-((IF($CL6="Teknisk/adm. bistand/Feltassistent",Budsjett_FL!AY6*(1+Tabeller!$I$62),0))+(IF($CL6="Forsker - professor",Tabeller!P$55*R6,0)+IF($CL6="Prosjektleder/adm.leder",Tabeller!P$54*R6,0)+IF($CL6="Forsker - 1.aman.",Tabeller!P$56*R6,0)+IF($CL6="Gjesteforsker",Tabeller!P$58*R6,0)+IF($CL6="Postdoktor / forsker",Tabeller!P$59*R6,0)+IF($CL6="Stipendiat",Tabeller!P$60*R6,0)+IF($CL6="Forsker (rundsum)",Tabeller!P$57*R6,0)+IF($CL6="Vit.ass",Tabeller!P$61*R6,0))/12)</f>
        <v>0</v>
      </c>
      <c r="CU6" s="6">
        <f>-((IF($CL6="Teknisk/adm. bistand/Feltassistent",Budsjett_FL!AZ6*(1+Tabeller!$I$62),0))+(IF($CL6="Forsker - professor",Tabeller!Q$55*S6,0)+IF($CL6="Prosjektleder/adm.leder",Tabeller!Q$54*S6,0)+IF($CL6="Forsker - 1.aman.",Tabeller!Q$56*S6,0)+IF($CL6="Gjesteforsker",Tabeller!Q$58*S6,0)+IF($CL6="Postdoktor / forsker",Tabeller!Q$59*S6,0)+IF($CL6="Stipendiat",Tabeller!Q$60*S6,0)+IF($CL6="Forsker (rundsum)",Tabeller!Q$57*S6,0)+IF($CL6="Vit.ass",Tabeller!Q$61*S6,0))/12)</f>
        <v>0</v>
      </c>
      <c r="CV6" s="6">
        <f>-((IF($CL6="Teknisk/adm. bistand/Feltassistent",Budsjett_FL!BA6*(1+Tabeller!$I$62),0))+(IF($CL6="Forsker - professor",Tabeller!R$55*T6,0)+IF($CL6="Prosjektleder/adm.leder",Tabeller!R$54*T6,0)+IF($CL6="Forsker - 1.aman.",Tabeller!R$56*T6,0)+IF($CL6="Gjesteforsker",Tabeller!R$58*T6,0)+IF($CL6="Postdoktor / forsker",Tabeller!R$59*T6,0)+IF($CL6="Stipendiat",Tabeller!R$60*T6,0)+IF($CL6="Forsker (rundsum)",Tabeller!R$57*T6,0)+IF($CL6="Vit.ass",Tabeller!R$61*T6,0))/12)</f>
        <v>0</v>
      </c>
      <c r="CW6" s="8">
        <f t="shared" si="62"/>
        <v>0</v>
      </c>
      <c r="CZ6" s="46">
        <f t="shared" si="63"/>
        <v>0</v>
      </c>
      <c r="DA6" s="6">
        <f>-((IF($CZ6="Teknisk/adm. bistand/Feltassistent",IF(Budsjett_FL!AR6*(1+Tabeller!$I$62)&gt;Tabeller!I$55,Tabeller!I$55,Budsjett_FL!AR6*(1+Tabeller!$I$62)),0))+(IF($CZ6="Forsker - professor",Tabeller!I$55*K6,0)+IF($CZ6="Prosjektleder/adm.leder",Tabeller!I$54*K6,0)+IF($CZ6="Forsker - 1.aman.",Tabeller!I$56*K6,0)+IF($CZ6="Gjesteforsker",Tabeller!I$58*K6,0)+IF($CZ6="Postdoktor / forsker",Tabeller!I$59*K6,0)+IF($CZ6="Stipendiat",Tabeller!I$60*K6,0)+IF($CZ6="Forsker (rundsum)",Tabeller!I$57*K6,0)+IF($CZ6="Vit.ass",Tabeller!I$61*K6,0))/12)</f>
        <v>0</v>
      </c>
      <c r="DB6" s="6">
        <f>-((IF($CZ6="Teknisk/adm. bistand/Feltassistent",IF(Budsjett_FL!AS6*(1+Tabeller!$I$62)&gt;Tabeller!J$55,Tabeller!J$55,Budsjett_FL!AS6*(1+Tabeller!$I$62)),0))+(IF($CZ6="Forsker - professor",Tabeller!J$55*L6,0)+IF($CZ6="Prosjektleder/adm.leder",Tabeller!J$54*L6,0)+IF($CZ6="Forsker - 1.aman.",Tabeller!J$56*L6,0)+IF($CZ6="Gjesteforsker",Tabeller!J$58*L6,0)+IF($CZ6="Postdoktor / forsker",Tabeller!J$59*L6,0)+IF($CZ6="Stipendiat",Tabeller!J$60*L6,0)+IF($CZ6="Forsker (rundsum)",Tabeller!J$57*L6,0)+IF($CZ6="Vit.ass",Tabeller!J$61*L6,0))/12)</f>
        <v>0</v>
      </c>
      <c r="DC6" s="6">
        <f>-((IF($CZ6="Teknisk/adm. bistand/Feltassistent",IF(Budsjett_FL!AT6*(1+Tabeller!$I$62)&gt;Tabeller!K$55,Tabeller!K$55,Budsjett_FL!AT6*(1+Tabeller!$I$62)),0))+(IF($CZ6="Forsker - professor",Tabeller!K$55*M6,0)+IF($CZ6="Prosjektleder/adm.leder",Tabeller!K$54*M6,0)+IF($CZ6="Forsker - 1.aman.",Tabeller!K$56*M6,0)+IF($CZ6="Gjesteforsker",Tabeller!K$58*M6,0)+IF($CZ6="Postdoktor / forsker",Tabeller!K$59*M6,0)+IF($CZ6="Stipendiat",Tabeller!K$60*M6,0)+IF($CZ6="Forsker (rundsum)",Tabeller!K$57*M6,0)+IF($CZ6="Vit.ass",Tabeller!K$61*M6,0))/12)</f>
        <v>0</v>
      </c>
      <c r="DD6" s="6">
        <f>-((IF($CZ6="Teknisk/adm. bistand/Feltassistent",IF(Budsjett_FL!AU6*(1+Tabeller!$I$62)&gt;Tabeller!L$55,Tabeller!L$55,Budsjett_FL!AU6*(1+Tabeller!$I$62)),0))+(IF($CZ6="Forsker - professor",Tabeller!L$55*N6,0)+IF($CZ6="Prosjektleder/adm.leder",Tabeller!L$54*N6,0)+IF($CZ6="Forsker - 1.aman.",Tabeller!L$56*N6,0)+IF($CZ6="Gjesteforsker",Tabeller!L$58*N6,0)+IF($CZ6="Postdoktor / forsker",Tabeller!L$59*N6,0)+IF($CZ6="Stipendiat",Tabeller!L$60*N6,0)+IF($CZ6="Forsker (rundsum)",Tabeller!L$57*N6,0)+IF($CZ6="Vit.ass",Tabeller!L$61*N6,0))/12)</f>
        <v>0</v>
      </c>
      <c r="DE6" s="6">
        <f>-((IF($CZ6="Teknisk/adm. bistand/Feltassistent",IF(Budsjett_FL!AV6*(1+Tabeller!$I$62)&gt;Tabeller!M$55,Tabeller!M$55,Budsjett_FL!AV6*(1+Tabeller!$I$62)),0))+(IF($CZ6="Forsker - professor",Tabeller!M$55*O6,0)+IF($CZ6="Prosjektleder/adm.leder",Tabeller!M$54*O6,0)+IF($CZ6="Forsker - 1.aman.",Tabeller!M$56*O6,0)+IF($CZ6="Gjesteforsker",Tabeller!M$58*O6,0)+IF($CZ6="Postdoktor / forsker",Tabeller!M$59*O6,0)+IF($CZ6="Stipendiat",Tabeller!M$60*O6,0)+IF($CZ6="Forsker (rundsum)",Tabeller!M$57*O6,0)+IF($CZ6="Vit.ass",Tabeller!M$61*O6,0))/12)</f>
        <v>0</v>
      </c>
      <c r="DF6" s="6">
        <f>-((IF($CZ6="Teknisk/adm. bistand/Feltassistent",IF(Budsjett_FL!AW6*(1+Tabeller!$I$62)&gt;Tabeller!N$55,Tabeller!N$55,Budsjett_FL!AW6*(1+Tabeller!$I$62)),0))+(IF($CZ6="Forsker - professor",Tabeller!N$55*P6,0)+IF($CZ6="Prosjektleder/adm.leder",Tabeller!N$54*P6,0)+IF($CZ6="Forsker - 1.aman.",Tabeller!N$56*P6,0)+IF($CZ6="Gjesteforsker",Tabeller!N$58*P6,0)+IF($CZ6="Postdoktor / forsker",Tabeller!N$59*P6,0)+IF($CZ6="Stipendiat",Tabeller!N$60*P6,0)+IF($CZ6="Forsker (rundsum)",Tabeller!N$57*P6,0)+IF($CZ6="Vit.ass",Tabeller!N$61*P6,0))/12)</f>
        <v>0</v>
      </c>
      <c r="DG6" s="6">
        <f>-((IF($CZ6="Teknisk/adm. bistand/Feltassistent",IF(Budsjett_FL!AX6*(1+Tabeller!$I$62)&gt;Tabeller!O$55,Tabeller!O$55,Budsjett_FL!AX6*(1+Tabeller!$I$62)),0))+(IF($CZ6="Forsker - professor",Tabeller!O$55*Q6,0)+IF($CZ6="Prosjektleder/adm.leder",Tabeller!O$54*Q6,0)+IF($CZ6="Forsker - 1.aman.",Tabeller!O$56*Q6,0)+IF($CZ6="Gjesteforsker",Tabeller!O$58*Q6,0)+IF($CZ6="Postdoktor / forsker",Tabeller!O$59*Q6,0)+IF($CZ6="Stipendiat",Tabeller!O$60*Q6,0)+IF($CZ6="Forsker (rundsum)",Tabeller!O$57*Q6,0)+IF($CZ6="Vit.ass",Tabeller!O$61*Q6,0))/12)</f>
        <v>0</v>
      </c>
      <c r="DH6" s="6">
        <f>-((IF($CZ6="Teknisk/adm. bistand/Feltassistent",IF(Budsjett_FL!AY6*(1+Tabeller!$I$62)&gt;Tabeller!P$55,Tabeller!P$55,Budsjett_FL!AY6*(1+Tabeller!$I$62)),0))+(IF($CZ6="Forsker - professor",Tabeller!P$55*R6,0)+IF($CZ6="Prosjektleder/adm.leder",Tabeller!P$54*R6,0)+IF($CZ6="Forsker - 1.aman.",Tabeller!P$56*R6,0)+IF($CZ6="Gjesteforsker",Tabeller!P$58*R6,0)+IF($CZ6="Postdoktor / forsker",Tabeller!P$59*R6,0)+IF($CZ6="Stipendiat",Tabeller!P$60*R6,0)+IF($CZ6="Forsker (rundsum)",Tabeller!P$57*R6,0)+IF($CZ6="Vit.ass",Tabeller!P$61*R6,0))/12)</f>
        <v>0</v>
      </c>
      <c r="DI6" s="6">
        <f>-((IF($CZ6="Teknisk/adm. bistand/Feltassistent",IF(Budsjett_FL!AZ6*(1+Tabeller!$I$62)&gt;Tabeller!Q$55,Tabeller!Q$55,Budsjett_FL!AZ6*(1+Tabeller!$I$62)),0))+(IF($CZ6="Forsker - professor",Tabeller!Q$55*S6,0)+IF($CZ6="Prosjektleder/adm.leder",Tabeller!Q$54*S6,0)+IF($CZ6="Forsker - 1.aman.",Tabeller!Q$56*S6,0)+IF($CZ6="Gjesteforsker",Tabeller!Q$58*S6,0)+IF($CZ6="Postdoktor / forsker",Tabeller!Q$59*S6,0)+IF($CZ6="Stipendiat",Tabeller!Q$60*S6,0)+IF($CZ6="Forsker (rundsum)",Tabeller!Q$57*S6,0)+IF($CZ6="Vit.ass",Tabeller!Q$61*S6,0))/12)</f>
        <v>0</v>
      </c>
      <c r="DJ6" s="6">
        <f>-((IF($CZ6="Teknisk/adm. bistand/Feltassistent",IF(Budsjett_FL!BA6*(1+Tabeller!$I$62)&gt;Tabeller!R$55,Tabeller!R$55,Budsjett_FL!BA6*(1+Tabeller!$I$62)),0))+(IF($CZ6="Forsker - professor",Tabeller!R$55*T6,0)+IF($CZ6="Prosjektleder/adm.leder",Tabeller!R$54*T6,0)+IF($CZ6="Forsker - 1.aman.",Tabeller!R$56*T6,0)+IF($CZ6="Gjesteforsker",Tabeller!R$58*T6,0)+IF($CZ6="Postdoktor / forsker",Tabeller!R$59*T6,0)+IF($CZ6="Stipendiat",Tabeller!R$60*T6,0)+IF($CZ6="Forsker (rundsum)",Tabeller!R$57*T6,0)+IF($CZ6="Vit.ass",Tabeller!R$61*T6,0))/12)</f>
        <v>0</v>
      </c>
      <c r="DK6" s="8">
        <f t="shared" si="64"/>
        <v>0</v>
      </c>
      <c r="DM6" s="46">
        <f t="shared" si="65"/>
        <v>0</v>
      </c>
      <c r="DN6" s="6">
        <f t="shared" si="25"/>
        <v>0</v>
      </c>
      <c r="DO6" s="6">
        <f t="shared" si="26"/>
        <v>0</v>
      </c>
      <c r="DP6" s="6">
        <f t="shared" si="27"/>
        <v>0</v>
      </c>
      <c r="DQ6" s="6">
        <f t="shared" si="28"/>
        <v>0</v>
      </c>
      <c r="DR6" s="6">
        <f t="shared" si="29"/>
        <v>0</v>
      </c>
      <c r="DS6" s="6">
        <f t="shared" si="30"/>
        <v>0</v>
      </c>
      <c r="DT6" s="6">
        <f t="shared" si="31"/>
        <v>0</v>
      </c>
      <c r="DU6" s="6">
        <f t="shared" si="32"/>
        <v>0</v>
      </c>
      <c r="DV6" s="6">
        <f t="shared" si="33"/>
        <v>0</v>
      </c>
      <c r="DW6" s="6">
        <f t="shared" si="34"/>
        <v>0</v>
      </c>
      <c r="DX6" s="8">
        <f t="shared" ref="DX6" si="73">SUM(DN6:DW6)</f>
        <v>0</v>
      </c>
      <c r="DZ6" s="46">
        <f t="shared" si="67"/>
        <v>0</v>
      </c>
      <c r="EA6" s="6">
        <f t="shared" si="35"/>
        <v>0</v>
      </c>
      <c r="EB6" s="6">
        <f t="shared" si="36"/>
        <v>0</v>
      </c>
      <c r="EC6" s="6">
        <f t="shared" si="37"/>
        <v>0</v>
      </c>
      <c r="ED6" s="6">
        <f t="shared" si="38"/>
        <v>0</v>
      </c>
      <c r="EE6" s="6">
        <f t="shared" si="39"/>
        <v>0</v>
      </c>
      <c r="EF6" s="6">
        <f t="shared" si="40"/>
        <v>0</v>
      </c>
      <c r="EG6" s="6">
        <f t="shared" si="41"/>
        <v>0</v>
      </c>
      <c r="EH6" s="6">
        <f t="shared" si="42"/>
        <v>0</v>
      </c>
      <c r="EI6" s="6">
        <f t="shared" si="43"/>
        <v>0</v>
      </c>
      <c r="EJ6" s="6">
        <f t="shared" si="44"/>
        <v>0</v>
      </c>
      <c r="EK6" s="8">
        <f t="shared" ref="EK6" si="74">SUM(EA6:EJ6)</f>
        <v>0</v>
      </c>
      <c r="EM6" s="46">
        <f t="shared" si="69"/>
        <v>0</v>
      </c>
      <c r="EN6" s="6">
        <f t="shared" si="45"/>
        <v>0</v>
      </c>
      <c r="EO6" s="6">
        <f t="shared" si="46"/>
        <v>0</v>
      </c>
      <c r="EP6" s="6">
        <f t="shared" si="47"/>
        <v>0</v>
      </c>
      <c r="EQ6" s="6">
        <f t="shared" si="48"/>
        <v>0</v>
      </c>
      <c r="ER6" s="6">
        <f t="shared" si="49"/>
        <v>0</v>
      </c>
      <c r="ES6" s="6">
        <f t="shared" si="50"/>
        <v>0</v>
      </c>
      <c r="ET6" s="6">
        <f t="shared" si="51"/>
        <v>0</v>
      </c>
      <c r="EU6" s="6">
        <f t="shared" si="52"/>
        <v>0</v>
      </c>
      <c r="EV6" s="6">
        <f t="shared" si="53"/>
        <v>0</v>
      </c>
      <c r="EW6" s="6">
        <f t="shared" si="54"/>
        <v>0</v>
      </c>
      <c r="EX6" s="8">
        <f t="shared" ref="EX6" si="75">SUM(EN6:EW6)</f>
        <v>0</v>
      </c>
      <c r="FA6" s="46">
        <f t="shared" si="55"/>
        <v>0</v>
      </c>
      <c r="FB6" s="6"/>
      <c r="FC6" s="6"/>
      <c r="FD6" s="6"/>
      <c r="FE6" s="6"/>
      <c r="FF6" s="6"/>
      <c r="FG6" s="6"/>
      <c r="FH6" s="6"/>
      <c r="FI6" s="6"/>
      <c r="FJ6" s="6"/>
      <c r="FK6" s="6"/>
      <c r="FL6" s="8">
        <f t="shared" ref="FL6" si="76">SUM(FB6:FK6)</f>
        <v>0</v>
      </c>
      <c r="FO6" s="6">
        <f>IFERROR(IF($B6="Teknisk/adm. Bistand",(K6/12)*Tabeller!J$11,(K6/12)*Tabeller!J$10),0)</f>
        <v>0</v>
      </c>
      <c r="FP6" s="6">
        <f>IFERROR(IF($B6="Teknisk/adm. Bistand",(L6/12)*Tabeller!K$11,(L6/12)*Tabeller!K$10),0)</f>
        <v>0</v>
      </c>
      <c r="FQ6" s="6">
        <f>IFERROR(IF($B6="Teknisk/adm. Bistand",(M6/12)*Tabeller!L$11,(M6/12)*Tabeller!L$10),0)</f>
        <v>0</v>
      </c>
      <c r="FR6" s="6">
        <f>IFERROR(IF($B6="Teknisk/adm. Bistand",(N6/12)*Tabeller!M$11,(N6/12)*Tabeller!M$10),0)</f>
        <v>0</v>
      </c>
      <c r="FS6" s="6">
        <f>IFERROR(IF($B6="Teknisk/adm. Bistand",(O6/12)*Tabeller!N$11,(O6/12)*Tabeller!N$10),0)</f>
        <v>0</v>
      </c>
      <c r="FT6" s="6">
        <f>IFERROR(IF($B6="Teknisk/adm. Bistand",(P6/12)*Tabeller!O$11,(P6/12)*Tabeller!O$10),0)</f>
        <v>0</v>
      </c>
      <c r="FU6" s="6">
        <f>IFERROR(IF($B6="Teknisk/adm. Bistand",(Q6/12)*Tabeller!P$11,(Q6/12)*Tabeller!P$10),0)</f>
        <v>0</v>
      </c>
      <c r="FV6" s="6">
        <f>IFERROR(IF($B6="Teknisk/adm. Bistand",(R6/12)*Tabeller!Q$11,(R6/12)*Tabeller!Q$10),0)</f>
        <v>0</v>
      </c>
      <c r="FW6" s="6">
        <f>IFERROR(IF($B6="Teknisk/adm. Bistand",(S6/12)*Tabeller!R$11,(S6/12)*Tabeller!R$10),0)</f>
        <v>0</v>
      </c>
      <c r="FX6" s="6">
        <f>IFERROR(IF($B6="Teknisk/adm. Bistand",(T6/12)*Tabeller!S$11,(T6/12)*Tabeller!S$10),0)</f>
        <v>0</v>
      </c>
    </row>
    <row r="7" spans="1:180" ht="15" x14ac:dyDescent="0.25">
      <c r="B7" s="484"/>
      <c r="C7" s="388">
        <f>IF(Registrering!$B$28="Fast beløp",0,IF(Registrering!$B$28="Sats for ekst. fin. overhead",0,DK7))</f>
        <v>0</v>
      </c>
      <c r="D7" s="388">
        <f t="shared" si="56"/>
        <v>0</v>
      </c>
      <c r="E7" s="388">
        <f t="shared" si="57"/>
        <v>0</v>
      </c>
      <c r="F7" s="388">
        <f t="shared" si="58"/>
        <v>0</v>
      </c>
      <c r="G7" s="57">
        <f t="shared" ref="G7:G11" si="77">SUM(K7:T7)/12</f>
        <v>0</v>
      </c>
      <c r="H7" s="585"/>
      <c r="I7" s="588"/>
      <c r="J7" s="597"/>
      <c r="K7" s="598"/>
      <c r="L7" s="598"/>
      <c r="M7" s="598"/>
      <c r="N7" s="598"/>
      <c r="O7" s="598"/>
      <c r="P7" s="598"/>
      <c r="Q7" s="598"/>
      <c r="R7" s="598"/>
      <c r="S7" s="587"/>
      <c r="T7" s="587"/>
      <c r="AG7" s="6">
        <f t="shared" si="59"/>
        <v>0</v>
      </c>
      <c r="AH7" s="6">
        <f>AG7*Tabeller!$I$35</f>
        <v>0</v>
      </c>
      <c r="AI7" s="6">
        <f t="shared" si="60"/>
        <v>0</v>
      </c>
      <c r="AJ7" s="87">
        <f>AI7*Tabeller!$H$26</f>
        <v>0</v>
      </c>
      <c r="AK7" s="6">
        <f>SUM(AI7:AJ7,AL7)*Tabeller!$H$28</f>
        <v>0</v>
      </c>
      <c r="AL7" s="6">
        <f>AH7*Tabeller!$H$27</f>
        <v>0</v>
      </c>
      <c r="AM7" s="6">
        <f t="shared" si="61"/>
        <v>0</v>
      </c>
      <c r="AN7" s="6">
        <f>AM7+(IF(B7="Teknisk adm bistand",Registrering!$E$51,Registrering!$B$51))</f>
        <v>0</v>
      </c>
      <c r="AO7" s="6">
        <f>AN7/Tabeller!$H$5</f>
        <v>0</v>
      </c>
      <c r="AP7" s="30"/>
      <c r="AR7" s="6">
        <f>((K7*Budsjett_FL!$AM7))/12</f>
        <v>0</v>
      </c>
      <c r="AS7" s="6">
        <f>((L7*Budsjett_FL!$AM7)*(Tabeller!J$35))/12</f>
        <v>0</v>
      </c>
      <c r="AT7" s="6">
        <f>((M7*Budsjett_FL!$AM7)*(Tabeller!K$35))/12</f>
        <v>0</v>
      </c>
      <c r="AU7" s="6">
        <f>((N7*Budsjett_FL!$AM7)*(Tabeller!L$35))/12</f>
        <v>0</v>
      </c>
      <c r="AV7" s="6">
        <f>((O7*Budsjett_FL!$AM7)*(Tabeller!M$35))/12</f>
        <v>0</v>
      </c>
      <c r="AW7" s="6">
        <f>((P7*Budsjett_FL!$AM7)*(Tabeller!N$35))/12</f>
        <v>0</v>
      </c>
      <c r="AX7" s="6">
        <f>((Q7*Budsjett_FL!$AM7)*(Tabeller!O$35))/12</f>
        <v>0</v>
      </c>
      <c r="AY7" s="6">
        <f>((R7*Budsjett_FL!$AM7)*(Tabeller!P$35))/12</f>
        <v>0</v>
      </c>
      <c r="AZ7" s="6">
        <f>((S7*Budsjett_FL!$AM7)*(Tabeller!Q$35))/12</f>
        <v>0</v>
      </c>
      <c r="BA7" s="6">
        <f>((T7*Budsjett_FL!$AM7)*(Tabeller!R$35))/12</f>
        <v>0</v>
      </c>
      <c r="BC7" s="6">
        <f t="shared" si="13"/>
        <v>0</v>
      </c>
      <c r="BD7" s="6">
        <f t="shared" si="14"/>
        <v>0</v>
      </c>
      <c r="BE7" s="6">
        <f t="shared" si="15"/>
        <v>0</v>
      </c>
      <c r="BF7" s="6">
        <f t="shared" si="16"/>
        <v>0</v>
      </c>
      <c r="BG7" s="6">
        <f t="shared" si="17"/>
        <v>0</v>
      </c>
      <c r="BH7" s="6">
        <f t="shared" si="18"/>
        <v>0</v>
      </c>
      <c r="BI7" s="6">
        <f t="shared" si="19"/>
        <v>0</v>
      </c>
      <c r="BJ7" s="6">
        <f t="shared" si="20"/>
        <v>0</v>
      </c>
      <c r="BK7" s="6">
        <f t="shared" si="21"/>
        <v>0</v>
      </c>
      <c r="BL7" s="6">
        <f t="shared" si="22"/>
        <v>0</v>
      </c>
      <c r="BO7" s="6">
        <f>IFERROR(IF($E$83=$E$82,AR7*$E$83,AR7*Budsjett_FL!$E$82),0)</f>
        <v>0</v>
      </c>
      <c r="BP7" s="6">
        <f>IFERROR(IF($E$83=$E$82,AS7*$E$83,AS7*Budsjett_FL!$E$82),0)</f>
        <v>0</v>
      </c>
      <c r="BQ7" s="6">
        <f>IFERROR(IF($E$83=$E$82,AT7*$E$83,AT7*Budsjett_FL!$E$82),0)</f>
        <v>0</v>
      </c>
      <c r="BR7" s="6">
        <f>IFERROR(IF($E$83=$E$82,AU7*$E$83,AU7*Budsjett_FL!$E$82),0)</f>
        <v>0</v>
      </c>
      <c r="BS7" s="6">
        <f>IFERROR(IF($E$83=$E$82,AV7*$E$83,AV7*Budsjett_FL!$E$82),0)</f>
        <v>0</v>
      </c>
      <c r="BT7" s="6">
        <f>IFERROR(IF($E$83=$E$82,AW7*$E$83,AW7*Budsjett_FL!$E$82),0)</f>
        <v>0</v>
      </c>
      <c r="BU7" s="6">
        <f>IFERROR(IF($E$83=$E$82,AX7*$E$83,AX7*Budsjett_FL!$E$82),0)</f>
        <v>0</v>
      </c>
      <c r="BV7" s="6">
        <f>IFERROR(IF($E$83=$E$82,AY7*$E$83,AY7*Budsjett_FL!$E$82),0)</f>
        <v>0</v>
      </c>
      <c r="BW7" s="6">
        <f>IFERROR(IF($E$83=$E$82,AZ7*$E$83,AZ7*Budsjett_FL!$E$82),0)</f>
        <v>0</v>
      </c>
      <c r="BX7" s="6">
        <f>IFERROR(IF($E$83=$E$82,BA7*$E$83,BA7*Budsjett_FL!$E$82),0)</f>
        <v>0</v>
      </c>
      <c r="CA7" s="6">
        <f t="shared" si="23"/>
        <v>0</v>
      </c>
      <c r="CB7" s="6">
        <f t="shared" si="23"/>
        <v>0</v>
      </c>
      <c r="CC7" s="6">
        <f t="shared" si="23"/>
        <v>0</v>
      </c>
      <c r="CD7" s="6">
        <f t="shared" si="23"/>
        <v>0</v>
      </c>
      <c r="CE7" s="6">
        <f t="shared" si="23"/>
        <v>0</v>
      </c>
      <c r="CF7" s="6">
        <f t="shared" si="23"/>
        <v>0</v>
      </c>
      <c r="CG7" s="6">
        <f t="shared" si="23"/>
        <v>0</v>
      </c>
      <c r="CH7" s="6">
        <f t="shared" si="23"/>
        <v>0</v>
      </c>
      <c r="CI7" s="6">
        <f t="shared" si="23"/>
        <v>0</v>
      </c>
      <c r="CJ7" s="6">
        <f t="shared" si="23"/>
        <v>0</v>
      </c>
      <c r="CL7" s="46">
        <f t="shared" si="24"/>
        <v>0</v>
      </c>
      <c r="CM7" s="6">
        <f>-((IF($CL7="Teknisk/adm. bistand/Feltassistent",Budsjett_FL!AR7*(1+Tabeller!$I$62),0))+(IF($CL7="Forsker - professor",Tabeller!I$55*K7,0)+IF($CL7="Prosjektleder/adm.leder",Tabeller!I$54*K7,0)+IF($CL7="Forsker - 1.aman.",Tabeller!I$56*K7,0)+IF($CL7="Gjesteforsker",Tabeller!I$58*K7,0)+IF($CL7="Postdoktor / forsker",Tabeller!I$59*K7,0)+IF($CL7="Stipendiat",Tabeller!I$60*K7,0)+IF($CL7="Forsker (rundsum)",Tabeller!I$57*K7,0)+IF($CL7="Vit.ass",Tabeller!I$61*K7,0))/12)</f>
        <v>0</v>
      </c>
      <c r="CN7" s="6">
        <f>-((IF($CL7="Teknisk/adm. bistand/Feltassistent",Budsjett_FL!AS7*(1+Tabeller!$I$62),0))+(IF($CL7="Forsker - professor",Tabeller!J$55*L7,0)+IF($CL7="Prosjektleder/adm.leder",Tabeller!J$54*L7,0)+IF($CL7="Forsker - 1.aman.",Tabeller!J$56*L7,0)+IF($CL7="Gjesteforsker",Tabeller!J$58*L7,0)+IF($CL7="Postdoktor / forsker",Tabeller!J$59*L7,0)+IF($CL7="Stipendiat",Tabeller!J$60*L7,0)+IF($CL7="Forsker (rundsum)",Tabeller!J$57*L7,0)+IF($CL7="Vit.ass",Tabeller!J$61*L7,0))/12)</f>
        <v>0</v>
      </c>
      <c r="CO7" s="6">
        <f>-((IF($CL7="Teknisk/adm. bistand/Feltassistent",Budsjett_FL!AT7*(1+Tabeller!$I$62),0))+(IF($CL7="Forsker - professor",Tabeller!K$55*M7,0)+IF($CL7="Prosjektleder/adm.leder",Tabeller!K$54*M7,0)+IF($CL7="Forsker - 1.aman.",Tabeller!K$56*M7,0)+IF($CL7="Gjesteforsker",Tabeller!K$58*M7,0)+IF($CL7="Postdoktor / forsker",Tabeller!K$59*M7,0)+IF($CL7="Stipendiat",Tabeller!K$60*M7,0)+IF($CL7="Forsker (rundsum)",Tabeller!K$57*M7,0)+IF($CL7="Vit.ass",Tabeller!K$61*M7,0))/12)</f>
        <v>0</v>
      </c>
      <c r="CP7" s="6">
        <f>-((IF($CL7="Teknisk/adm. bistand/Feltassistent",Budsjett_FL!AU7*(1+Tabeller!$I$62),0))+(IF($CL7="Forsker - professor",Tabeller!L$55*N7,0)+IF($CL7="Prosjektleder/adm.leder",Tabeller!L$54*N7,0)+IF($CL7="Forsker - 1.aman.",Tabeller!L$56*N7,0)+IF($CL7="Gjesteforsker",Tabeller!L$58*N7,0)+IF($CL7="Postdoktor / forsker",Tabeller!L$59*N7,0)+IF($CL7="Stipendiat",Tabeller!L$60*N7,0)+IF($CL7="Forsker (rundsum)",Tabeller!L$57*N7,0)+IF($CL7="Vit.ass",Tabeller!L$61*N7,0))/12)</f>
        <v>0</v>
      </c>
      <c r="CQ7" s="6">
        <f>-((IF($CL7="Teknisk/adm. bistand/Feltassistent",Budsjett_FL!AV7*(1+Tabeller!$I$62),0))+(IF($CL7="Forsker - professor",Tabeller!M$55*O7,0)+IF($CL7="Prosjektleder/adm.leder",Tabeller!M$54*O7,0)+IF($CL7="Forsker - 1.aman.",Tabeller!M$56*O7,0)+IF($CL7="Gjesteforsker",Tabeller!M$58*O7,0)+IF($CL7="Postdoktor / forsker",Tabeller!M$59*O7,0)+IF($CL7="Stipendiat",Tabeller!M$60*O7,0)+IF($CL7="Forsker (rundsum)",Tabeller!M$57*O7,0)+IF($CL7="Vit.ass",Tabeller!M$61*O7,0))/12)</f>
        <v>0</v>
      </c>
      <c r="CR7" s="6">
        <f>-((IF($CL7="Teknisk/adm. bistand/Feltassistent",Budsjett_FL!AW7*(1+Tabeller!$I$62),0))+(IF($CL7="Forsker - professor",Tabeller!N$55*P7,0)+IF($CL7="Prosjektleder/adm.leder",Tabeller!N$54*P7,0)+IF($CL7="Forsker - 1.aman.",Tabeller!N$56*P7,0)+IF($CL7="Gjesteforsker",Tabeller!N$58*P7,0)+IF($CL7="Postdoktor / forsker",Tabeller!N$59*P7,0)+IF($CL7="Stipendiat",Tabeller!N$60*P7,0)+IF($CL7="Forsker (rundsum)",Tabeller!N$57*P7,0)+IF($CL7="Vit.ass",Tabeller!N$61*P7,0))/12)</f>
        <v>0</v>
      </c>
      <c r="CS7" s="6">
        <f>-((IF($CL7="Teknisk/adm. bistand/Feltassistent",Budsjett_FL!AX7*(1+Tabeller!$I$62),0))+(IF($CL7="Forsker - professor",Tabeller!O$55*Q7,0)+IF($CL7="Prosjektleder/adm.leder",Tabeller!O$54*Q7,0)+IF($CL7="Forsker - 1.aman.",Tabeller!O$56*Q7,0)+IF($CL7="Gjesteforsker",Tabeller!O$58*Q7,0)+IF($CL7="Postdoktor / forsker",Tabeller!O$59*Q7,0)+IF($CL7="Stipendiat",Tabeller!O$60*Q7,0)+IF($CL7="Forsker (rundsum)",Tabeller!O$57*Q7,0)+IF($CL7="Vit.ass",Tabeller!O$61*Q7,0))/12)</f>
        <v>0</v>
      </c>
      <c r="CT7" s="6">
        <f>-((IF($CL7="Teknisk/adm. bistand/Feltassistent",Budsjett_FL!AY7*(1+Tabeller!$I$62),0))+(IF($CL7="Forsker - professor",Tabeller!P$55*R7,0)+IF($CL7="Prosjektleder/adm.leder",Tabeller!P$54*R7,0)+IF($CL7="Forsker - 1.aman.",Tabeller!P$56*R7,0)+IF($CL7="Gjesteforsker",Tabeller!P$58*R7,0)+IF($CL7="Postdoktor / forsker",Tabeller!P$59*R7,0)+IF($CL7="Stipendiat",Tabeller!P$60*R7,0)+IF($CL7="Forsker (rundsum)",Tabeller!P$57*R7,0)+IF($CL7="Vit.ass",Tabeller!P$61*R7,0))/12)</f>
        <v>0</v>
      </c>
      <c r="CU7" s="6">
        <f>-((IF($CL7="Teknisk/adm. bistand/Feltassistent",Budsjett_FL!AZ7*(1+Tabeller!$I$62),0))+(IF($CL7="Forsker - professor",Tabeller!Q$55*S7,0)+IF($CL7="Prosjektleder/adm.leder",Tabeller!Q$54*S7,0)+IF($CL7="Forsker - 1.aman.",Tabeller!Q$56*S7,0)+IF($CL7="Gjesteforsker",Tabeller!Q$58*S7,0)+IF($CL7="Postdoktor / forsker",Tabeller!Q$59*S7,0)+IF($CL7="Stipendiat",Tabeller!Q$60*S7,0)+IF($CL7="Forsker (rundsum)",Tabeller!Q$57*S7,0)+IF($CL7="Vit.ass",Tabeller!Q$61*S7,0))/12)</f>
        <v>0</v>
      </c>
      <c r="CV7" s="6">
        <f>-((IF($CL7="Teknisk/adm. bistand/Feltassistent",Budsjett_FL!BA7*(1+Tabeller!$I$62),0))+(IF($CL7="Forsker - professor",Tabeller!R$55*T7,0)+IF($CL7="Prosjektleder/adm.leder",Tabeller!R$54*T7,0)+IF($CL7="Forsker - 1.aman.",Tabeller!R$56*T7,0)+IF($CL7="Gjesteforsker",Tabeller!R$58*T7,0)+IF($CL7="Postdoktor / forsker",Tabeller!R$59*T7,0)+IF($CL7="Stipendiat",Tabeller!R$60*T7,0)+IF($CL7="Forsker (rundsum)",Tabeller!R$57*T7,0)+IF($CL7="Vit.ass",Tabeller!R$61*T7,0))/12)</f>
        <v>0</v>
      </c>
      <c r="CW7" s="8">
        <f t="shared" si="62"/>
        <v>0</v>
      </c>
      <c r="CZ7" s="46">
        <f t="shared" si="63"/>
        <v>0</v>
      </c>
      <c r="DA7" s="6">
        <f>-((IF($CZ7="Teknisk/adm. bistand/Feltassistent",IF(Budsjett_FL!AR7*(1+Tabeller!$I$62)&gt;Tabeller!I$55,Tabeller!I$55,Budsjett_FL!AR7*(1+Tabeller!$I$62)),0))+(IF($CZ7="Forsker - professor",Tabeller!I$55*K7,0)+IF($CZ7="Prosjektleder/adm.leder",Tabeller!I$54*K7,0)+IF($CZ7="Forsker - 1.aman.",Tabeller!I$56*K7,0)+IF($CZ7="Gjesteforsker",Tabeller!I$58*K7,0)+IF($CZ7="Postdoktor / forsker",Tabeller!I$59*K7,0)+IF($CZ7="Stipendiat",Tabeller!I$60*K7,0)+IF($CZ7="Forsker (rundsum)",Tabeller!I$57*K7,0)+IF($CZ7="Vit.ass",Tabeller!I$61*K7,0))/12)</f>
        <v>0</v>
      </c>
      <c r="DB7" s="6">
        <f>-((IF($CZ7="Teknisk/adm. bistand/Feltassistent",IF(Budsjett_FL!AS7*(1+Tabeller!$I$62)&gt;Tabeller!J$55,Tabeller!J$55,Budsjett_FL!AS7*(1+Tabeller!$I$62)),0))+(IF($CZ7="Forsker - professor",Tabeller!J$55*L7,0)+IF($CZ7="Prosjektleder/adm.leder",Tabeller!J$54*L7,0)+IF($CZ7="Forsker - 1.aman.",Tabeller!J$56*L7,0)+IF($CZ7="Gjesteforsker",Tabeller!J$58*L7,0)+IF($CZ7="Postdoktor / forsker",Tabeller!J$59*L7,0)+IF($CZ7="Stipendiat",Tabeller!J$60*L7,0)+IF($CZ7="Forsker (rundsum)",Tabeller!J$57*L7,0)+IF($CZ7="Vit.ass",Tabeller!J$61*L7,0))/12)</f>
        <v>0</v>
      </c>
      <c r="DC7" s="6">
        <f>-((IF($CZ7="Teknisk/adm. bistand/Feltassistent",IF(Budsjett_FL!AT7*(1+Tabeller!$I$62)&gt;Tabeller!K$55,Tabeller!K$55,Budsjett_FL!AT7*(1+Tabeller!$I$62)),0))+(IF($CZ7="Forsker - professor",Tabeller!K$55*M7,0)+IF($CZ7="Prosjektleder/adm.leder",Tabeller!K$54*M7,0)+IF($CZ7="Forsker - 1.aman.",Tabeller!K$56*M7,0)+IF($CZ7="Gjesteforsker",Tabeller!K$58*M7,0)+IF($CZ7="Postdoktor / forsker",Tabeller!K$59*M7,0)+IF($CZ7="Stipendiat",Tabeller!K$60*M7,0)+IF($CZ7="Forsker (rundsum)",Tabeller!K$57*M7,0)+IF($CZ7="Vit.ass",Tabeller!K$61*M7,0))/12)</f>
        <v>0</v>
      </c>
      <c r="DD7" s="6">
        <f>-((IF($CZ7="Teknisk/adm. bistand/Feltassistent",IF(Budsjett_FL!AU7*(1+Tabeller!$I$62)&gt;Tabeller!L$55,Tabeller!L$55,Budsjett_FL!AU7*(1+Tabeller!$I$62)),0))+(IF($CZ7="Forsker - professor",Tabeller!L$55*N7,0)+IF($CZ7="Prosjektleder/adm.leder",Tabeller!L$54*N7,0)+IF($CZ7="Forsker - 1.aman.",Tabeller!L$56*N7,0)+IF($CZ7="Gjesteforsker",Tabeller!L$58*N7,0)+IF($CZ7="Postdoktor / forsker",Tabeller!L$59*N7,0)+IF($CZ7="Stipendiat",Tabeller!L$60*N7,0)+IF($CZ7="Forsker (rundsum)",Tabeller!L$57*N7,0)+IF($CZ7="Vit.ass",Tabeller!L$61*N7,0))/12)</f>
        <v>0</v>
      </c>
      <c r="DE7" s="6">
        <f>-((IF($CZ7="Teknisk/adm. bistand/Feltassistent",IF(Budsjett_FL!AV7*(1+Tabeller!$I$62)&gt;Tabeller!M$55,Tabeller!M$55,Budsjett_FL!AV7*(1+Tabeller!$I$62)),0))+(IF($CZ7="Forsker - professor",Tabeller!M$55*O7,0)+IF($CZ7="Prosjektleder/adm.leder",Tabeller!M$54*O7,0)+IF($CZ7="Forsker - 1.aman.",Tabeller!M$56*O7,0)+IF($CZ7="Gjesteforsker",Tabeller!M$58*O7,0)+IF($CZ7="Postdoktor / forsker",Tabeller!M$59*O7,0)+IF($CZ7="Stipendiat",Tabeller!M$60*O7,0)+IF($CZ7="Forsker (rundsum)",Tabeller!M$57*O7,0)+IF($CZ7="Vit.ass",Tabeller!M$61*O7,0))/12)</f>
        <v>0</v>
      </c>
      <c r="DF7" s="6">
        <f>-((IF($CZ7="Teknisk/adm. bistand/Feltassistent",IF(Budsjett_FL!AW7*(1+Tabeller!$I$62)&gt;Tabeller!N$55,Tabeller!N$55,Budsjett_FL!AW7*(1+Tabeller!$I$62)),0))+(IF($CZ7="Forsker - professor",Tabeller!N$55*P7,0)+IF($CZ7="Prosjektleder/adm.leder",Tabeller!N$54*P7,0)+IF($CZ7="Forsker - 1.aman.",Tabeller!N$56*P7,0)+IF($CZ7="Gjesteforsker",Tabeller!N$58*P7,0)+IF($CZ7="Postdoktor / forsker",Tabeller!N$59*P7,0)+IF($CZ7="Stipendiat",Tabeller!N$60*P7,0)+IF($CZ7="Forsker (rundsum)",Tabeller!N$57*P7,0)+IF($CZ7="Vit.ass",Tabeller!N$61*P7,0))/12)</f>
        <v>0</v>
      </c>
      <c r="DG7" s="6">
        <f>-((IF($CZ7="Teknisk/adm. bistand/Feltassistent",IF(Budsjett_FL!AX7*(1+Tabeller!$I$62)&gt;Tabeller!O$55,Tabeller!O$55,Budsjett_FL!AX7*(1+Tabeller!$I$62)),0))+(IF($CZ7="Forsker - professor",Tabeller!O$55*Q7,0)+IF($CZ7="Prosjektleder/adm.leder",Tabeller!O$54*Q7,0)+IF($CZ7="Forsker - 1.aman.",Tabeller!O$56*Q7,0)+IF($CZ7="Gjesteforsker",Tabeller!O$58*Q7,0)+IF($CZ7="Postdoktor / forsker",Tabeller!O$59*Q7,0)+IF($CZ7="Stipendiat",Tabeller!O$60*Q7,0)+IF($CZ7="Forsker (rundsum)",Tabeller!O$57*Q7,0)+IF($CZ7="Vit.ass",Tabeller!O$61*Q7,0))/12)</f>
        <v>0</v>
      </c>
      <c r="DH7" s="6">
        <f>-((IF($CZ7="Teknisk/adm. bistand/Feltassistent",IF(Budsjett_FL!AY7*(1+Tabeller!$I$62)&gt;Tabeller!P$55,Tabeller!P$55,Budsjett_FL!AY7*(1+Tabeller!$I$62)),0))+(IF($CZ7="Forsker - professor",Tabeller!P$55*R7,0)+IF($CZ7="Prosjektleder/adm.leder",Tabeller!P$54*R7,0)+IF($CZ7="Forsker - 1.aman.",Tabeller!P$56*R7,0)+IF($CZ7="Gjesteforsker",Tabeller!P$58*R7,0)+IF($CZ7="Postdoktor / forsker",Tabeller!P$59*R7,0)+IF($CZ7="Stipendiat",Tabeller!P$60*R7,0)+IF($CZ7="Forsker (rundsum)",Tabeller!P$57*R7,0)+IF($CZ7="Vit.ass",Tabeller!P$61*R7,0))/12)</f>
        <v>0</v>
      </c>
      <c r="DI7" s="6">
        <f>-((IF($CZ7="Teknisk/adm. bistand/Feltassistent",IF(Budsjett_FL!AZ7*(1+Tabeller!$I$62)&gt;Tabeller!Q$55,Tabeller!Q$55,Budsjett_FL!AZ7*(1+Tabeller!$I$62)),0))+(IF($CZ7="Forsker - professor",Tabeller!Q$55*S7,0)+IF($CZ7="Prosjektleder/adm.leder",Tabeller!Q$54*S7,0)+IF($CZ7="Forsker - 1.aman.",Tabeller!Q$56*S7,0)+IF($CZ7="Gjesteforsker",Tabeller!Q$58*S7,0)+IF($CZ7="Postdoktor / forsker",Tabeller!Q$59*S7,0)+IF($CZ7="Stipendiat",Tabeller!Q$60*S7,0)+IF($CZ7="Forsker (rundsum)",Tabeller!Q$57*S7,0)+IF($CZ7="Vit.ass",Tabeller!Q$61*S7,0))/12)</f>
        <v>0</v>
      </c>
      <c r="DJ7" s="6">
        <f>-((IF($CZ7="Teknisk/adm. bistand/Feltassistent",IF(Budsjett_FL!BA7*(1+Tabeller!$I$62)&gt;Tabeller!R$55,Tabeller!R$55,Budsjett_FL!BA7*(1+Tabeller!$I$62)),0))+(IF($CZ7="Forsker - professor",Tabeller!R$55*T7,0)+IF($CZ7="Prosjektleder/adm.leder",Tabeller!R$54*T7,0)+IF($CZ7="Forsker - 1.aman.",Tabeller!R$56*T7,0)+IF($CZ7="Gjesteforsker",Tabeller!R$58*T7,0)+IF($CZ7="Postdoktor / forsker",Tabeller!R$59*T7,0)+IF($CZ7="Stipendiat",Tabeller!R$60*T7,0)+IF($CZ7="Forsker (rundsum)",Tabeller!R$57*T7,0)+IF($CZ7="Vit.ass",Tabeller!R$61*T7,0))/12)</f>
        <v>0</v>
      </c>
      <c r="DK7" s="8">
        <f t="shared" si="64"/>
        <v>0</v>
      </c>
      <c r="DM7" s="46">
        <f t="shared" si="65"/>
        <v>0</v>
      </c>
      <c r="DN7" s="6">
        <f t="shared" si="25"/>
        <v>0</v>
      </c>
      <c r="DO7" s="6">
        <f t="shared" si="26"/>
        <v>0</v>
      </c>
      <c r="DP7" s="6">
        <f t="shared" si="27"/>
        <v>0</v>
      </c>
      <c r="DQ7" s="6">
        <f t="shared" si="28"/>
        <v>0</v>
      </c>
      <c r="DR7" s="6">
        <f t="shared" si="29"/>
        <v>0</v>
      </c>
      <c r="DS7" s="6">
        <f t="shared" si="30"/>
        <v>0</v>
      </c>
      <c r="DT7" s="6">
        <f t="shared" si="31"/>
        <v>0</v>
      </c>
      <c r="DU7" s="6">
        <f t="shared" si="32"/>
        <v>0</v>
      </c>
      <c r="DV7" s="6">
        <f t="shared" si="33"/>
        <v>0</v>
      </c>
      <c r="DW7" s="6">
        <f t="shared" si="34"/>
        <v>0</v>
      </c>
      <c r="DX7" s="8">
        <f t="shared" ref="DX7:DX11" si="78">SUM(DN7:DW7)</f>
        <v>0</v>
      </c>
      <c r="DZ7" s="46">
        <f t="shared" si="67"/>
        <v>0</v>
      </c>
      <c r="EA7" s="6">
        <f t="shared" si="35"/>
        <v>0</v>
      </c>
      <c r="EB7" s="6">
        <f t="shared" si="36"/>
        <v>0</v>
      </c>
      <c r="EC7" s="6">
        <f t="shared" si="37"/>
        <v>0</v>
      </c>
      <c r="ED7" s="6">
        <f t="shared" si="38"/>
        <v>0</v>
      </c>
      <c r="EE7" s="6">
        <f t="shared" si="39"/>
        <v>0</v>
      </c>
      <c r="EF7" s="6">
        <f t="shared" si="40"/>
        <v>0</v>
      </c>
      <c r="EG7" s="6">
        <f t="shared" si="41"/>
        <v>0</v>
      </c>
      <c r="EH7" s="6">
        <f t="shared" si="42"/>
        <v>0</v>
      </c>
      <c r="EI7" s="6">
        <f t="shared" si="43"/>
        <v>0</v>
      </c>
      <c r="EJ7" s="6">
        <f t="shared" si="44"/>
        <v>0</v>
      </c>
      <c r="EK7" s="8">
        <f t="shared" ref="EK7:EK11" si="79">SUM(EA7:EJ7)</f>
        <v>0</v>
      </c>
      <c r="EM7" s="46">
        <f t="shared" si="69"/>
        <v>0</v>
      </c>
      <c r="EN7" s="6">
        <f t="shared" si="45"/>
        <v>0</v>
      </c>
      <c r="EO7" s="6">
        <f t="shared" si="46"/>
        <v>0</v>
      </c>
      <c r="EP7" s="6">
        <f t="shared" si="47"/>
        <v>0</v>
      </c>
      <c r="EQ7" s="6">
        <f t="shared" si="48"/>
        <v>0</v>
      </c>
      <c r="ER7" s="6">
        <f t="shared" si="49"/>
        <v>0</v>
      </c>
      <c r="ES7" s="6">
        <f t="shared" si="50"/>
        <v>0</v>
      </c>
      <c r="ET7" s="6">
        <f t="shared" si="51"/>
        <v>0</v>
      </c>
      <c r="EU7" s="6">
        <f t="shared" si="52"/>
        <v>0</v>
      </c>
      <c r="EV7" s="6">
        <f t="shared" si="53"/>
        <v>0</v>
      </c>
      <c r="EW7" s="6">
        <f t="shared" si="54"/>
        <v>0</v>
      </c>
      <c r="EX7" s="8">
        <f t="shared" ref="EX7:EX11" si="80">SUM(EN7:EW7)</f>
        <v>0</v>
      </c>
      <c r="FA7" s="46">
        <f t="shared" si="55"/>
        <v>0</v>
      </c>
      <c r="FB7" s="6"/>
      <c r="FC7" s="6"/>
      <c r="FD7" s="6"/>
      <c r="FE7" s="6"/>
      <c r="FF7" s="6"/>
      <c r="FG7" s="6"/>
      <c r="FH7" s="6"/>
      <c r="FI7" s="6"/>
      <c r="FJ7" s="6"/>
      <c r="FK7" s="6"/>
      <c r="FL7" s="8">
        <f t="shared" ref="FL7:FL11" si="81">SUM(FB7:FK7)</f>
        <v>0</v>
      </c>
      <c r="FO7" s="6">
        <f>IFERROR(IF($B7="Teknisk/adm. Bistand",(K7/12)*Tabeller!J$11,(K7/12)*Tabeller!J$10),0)</f>
        <v>0</v>
      </c>
      <c r="FP7" s="6">
        <f>IFERROR(IF($B7="Teknisk/adm. Bistand",(L7/12)*Tabeller!K$11,(L7/12)*Tabeller!K$10),0)</f>
        <v>0</v>
      </c>
      <c r="FQ7" s="6">
        <f>IFERROR(IF($B7="Teknisk/adm. Bistand",(M7/12)*Tabeller!L$11,(M7/12)*Tabeller!L$10),0)</f>
        <v>0</v>
      </c>
      <c r="FR7" s="6">
        <f>IFERROR(IF($B7="Teknisk/adm. Bistand",(N7/12)*Tabeller!M$11,(N7/12)*Tabeller!M$10),0)</f>
        <v>0</v>
      </c>
      <c r="FS7" s="6">
        <f>IFERROR(IF($B7="Teknisk/adm. Bistand",(O7/12)*Tabeller!N$11,(O7/12)*Tabeller!N$10),0)</f>
        <v>0</v>
      </c>
      <c r="FT7" s="6">
        <f>IFERROR(IF($B7="Teknisk/adm. Bistand",(P7/12)*Tabeller!O$11,(P7/12)*Tabeller!O$10),0)</f>
        <v>0</v>
      </c>
      <c r="FU7" s="6">
        <f>IFERROR(IF($B7="Teknisk/adm. Bistand",(Q7/12)*Tabeller!P$11,(Q7/12)*Tabeller!P$10),0)</f>
        <v>0</v>
      </c>
      <c r="FV7" s="6">
        <f>IFERROR(IF($B7="Teknisk/adm. Bistand",(R7/12)*Tabeller!Q$11,(R7/12)*Tabeller!Q$10),0)</f>
        <v>0</v>
      </c>
      <c r="FW7" s="6">
        <f>IFERROR(IF($B7="Teknisk/adm. Bistand",(S7/12)*Tabeller!R$11,(S7/12)*Tabeller!R$10),0)</f>
        <v>0</v>
      </c>
      <c r="FX7" s="6">
        <f>IFERROR(IF($B7="Teknisk/adm. Bistand",(T7/12)*Tabeller!S$11,(T7/12)*Tabeller!S$10),0)</f>
        <v>0</v>
      </c>
    </row>
    <row r="8" spans="1:180" ht="15" x14ac:dyDescent="0.25">
      <c r="B8" s="484"/>
      <c r="C8" s="388">
        <f>IF(Registrering!$B$28="Fast beløp",0,IF(Registrering!$B$28="Sats for ekst. fin. overhead",0,DK8))</f>
        <v>0</v>
      </c>
      <c r="D8" s="388">
        <f t="shared" si="56"/>
        <v>0</v>
      </c>
      <c r="E8" s="388">
        <f t="shared" si="57"/>
        <v>0</v>
      </c>
      <c r="F8" s="388">
        <f t="shared" si="58"/>
        <v>0</v>
      </c>
      <c r="G8" s="57">
        <f t="shared" si="77"/>
        <v>0</v>
      </c>
      <c r="H8" s="585"/>
      <c r="I8" s="588"/>
      <c r="J8" s="597"/>
      <c r="K8" s="598"/>
      <c r="L8" s="598"/>
      <c r="M8" s="598"/>
      <c r="N8" s="598"/>
      <c r="O8" s="598"/>
      <c r="P8" s="598"/>
      <c r="Q8" s="598"/>
      <c r="R8" s="598"/>
      <c r="S8" s="587"/>
      <c r="T8" s="587"/>
      <c r="AG8" s="6">
        <f t="shared" si="59"/>
        <v>0</v>
      </c>
      <c r="AH8" s="6">
        <f>AG8*Tabeller!$I$35</f>
        <v>0</v>
      </c>
      <c r="AI8" s="6">
        <f t="shared" si="60"/>
        <v>0</v>
      </c>
      <c r="AJ8" s="87">
        <f>AI8*Tabeller!$H$26</f>
        <v>0</v>
      </c>
      <c r="AK8" s="6">
        <f>SUM(AI8:AJ8,AL8)*Tabeller!$H$28</f>
        <v>0</v>
      </c>
      <c r="AL8" s="6">
        <f>AH8*Tabeller!$H$27</f>
        <v>0</v>
      </c>
      <c r="AM8" s="6">
        <f t="shared" si="61"/>
        <v>0</v>
      </c>
      <c r="AN8" s="6">
        <f>AM8+(IF(B8="Teknisk adm bistand",Registrering!$E$51,Registrering!$B$51))</f>
        <v>0</v>
      </c>
      <c r="AO8" s="6">
        <f>AN8/Tabeller!$H$5</f>
        <v>0</v>
      </c>
      <c r="AP8" s="30"/>
      <c r="AR8" s="6">
        <f>((K8*Budsjett_FL!$AM8))/12</f>
        <v>0</v>
      </c>
      <c r="AS8" s="6">
        <f>((L8*Budsjett_FL!$AM8)*(Tabeller!J$35))/12</f>
        <v>0</v>
      </c>
      <c r="AT8" s="6">
        <f>((M8*Budsjett_FL!$AM8)*(Tabeller!K$35))/12</f>
        <v>0</v>
      </c>
      <c r="AU8" s="6">
        <f>((N8*Budsjett_FL!$AM8)*(Tabeller!L$35))/12</f>
        <v>0</v>
      </c>
      <c r="AV8" s="6">
        <f>((O8*Budsjett_FL!$AM8)*(Tabeller!M$35))/12</f>
        <v>0</v>
      </c>
      <c r="AW8" s="6">
        <f>((P8*Budsjett_FL!$AM8)*(Tabeller!N$35))/12</f>
        <v>0</v>
      </c>
      <c r="AX8" s="6">
        <f>((Q8*Budsjett_FL!$AM8)*(Tabeller!O$35))/12</f>
        <v>0</v>
      </c>
      <c r="AY8" s="6">
        <f>((R8*Budsjett_FL!$AM8)*(Tabeller!P$35))/12</f>
        <v>0</v>
      </c>
      <c r="AZ8" s="6">
        <f>((S8*Budsjett_FL!$AM8)*(Tabeller!Q$35))/12</f>
        <v>0</v>
      </c>
      <c r="BA8" s="6">
        <f>((T8*Budsjett_FL!$AM8)*(Tabeller!R$35))/12</f>
        <v>0</v>
      </c>
      <c r="BC8" s="6">
        <f t="shared" si="13"/>
        <v>0</v>
      </c>
      <c r="BD8" s="6">
        <f t="shared" si="14"/>
        <v>0</v>
      </c>
      <c r="BE8" s="6">
        <f t="shared" si="15"/>
        <v>0</v>
      </c>
      <c r="BF8" s="6">
        <f t="shared" si="16"/>
        <v>0</v>
      </c>
      <c r="BG8" s="6">
        <f t="shared" si="17"/>
        <v>0</v>
      </c>
      <c r="BH8" s="6">
        <f t="shared" si="18"/>
        <v>0</v>
      </c>
      <c r="BI8" s="6">
        <f t="shared" si="19"/>
        <v>0</v>
      </c>
      <c r="BJ8" s="6">
        <f t="shared" si="20"/>
        <v>0</v>
      </c>
      <c r="BK8" s="6">
        <f t="shared" si="21"/>
        <v>0</v>
      </c>
      <c r="BL8" s="6">
        <f t="shared" si="22"/>
        <v>0</v>
      </c>
      <c r="BO8" s="6">
        <f>IFERROR(IF($E$83=$E$82,AR8*$E$83,AR8*Budsjett_FL!$E$82),0)</f>
        <v>0</v>
      </c>
      <c r="BP8" s="6">
        <f>IFERROR(IF($E$83=$E$82,AS8*$E$83,AS8*Budsjett_FL!$E$82),0)</f>
        <v>0</v>
      </c>
      <c r="BQ8" s="6">
        <f>IFERROR(IF($E$83=$E$82,AT8*$E$83,AT8*Budsjett_FL!$E$82),0)</f>
        <v>0</v>
      </c>
      <c r="BR8" s="6">
        <f>IFERROR(IF($E$83=$E$82,AU8*$E$83,AU8*Budsjett_FL!$E$82),0)</f>
        <v>0</v>
      </c>
      <c r="BS8" s="6">
        <f>IFERROR(IF($E$83=$E$82,AV8*$E$83,AV8*Budsjett_FL!$E$82),0)</f>
        <v>0</v>
      </c>
      <c r="BT8" s="6">
        <f>IFERROR(IF($E$83=$E$82,AW8*$E$83,AW8*Budsjett_FL!$E$82),0)</f>
        <v>0</v>
      </c>
      <c r="BU8" s="6">
        <f>IFERROR(IF($E$83=$E$82,AX8*$E$83,AX8*Budsjett_FL!$E$82),0)</f>
        <v>0</v>
      </c>
      <c r="BV8" s="6">
        <f>IFERROR(IF($E$83=$E$82,AY8*$E$83,AY8*Budsjett_FL!$E$82),0)</f>
        <v>0</v>
      </c>
      <c r="BW8" s="6">
        <f>IFERROR(IF($E$83=$E$82,AZ8*$E$83,AZ8*Budsjett_FL!$E$82),0)</f>
        <v>0</v>
      </c>
      <c r="BX8" s="6">
        <f>IFERROR(IF($E$83=$E$82,BA8*$E$83,BA8*Budsjett_FL!$E$82),0)</f>
        <v>0</v>
      </c>
      <c r="CA8" s="6">
        <f t="shared" si="23"/>
        <v>0</v>
      </c>
      <c r="CB8" s="6">
        <f t="shared" si="23"/>
        <v>0</v>
      </c>
      <c r="CC8" s="6">
        <f t="shared" si="23"/>
        <v>0</v>
      </c>
      <c r="CD8" s="6">
        <f t="shared" si="23"/>
        <v>0</v>
      </c>
      <c r="CE8" s="6">
        <f t="shared" si="23"/>
        <v>0</v>
      </c>
      <c r="CF8" s="6">
        <f t="shared" si="23"/>
        <v>0</v>
      </c>
      <c r="CG8" s="6">
        <f t="shared" si="23"/>
        <v>0</v>
      </c>
      <c r="CH8" s="6">
        <f t="shared" si="23"/>
        <v>0</v>
      </c>
      <c r="CI8" s="6">
        <f t="shared" si="23"/>
        <v>0</v>
      </c>
      <c r="CJ8" s="6">
        <f t="shared" si="23"/>
        <v>0</v>
      </c>
      <c r="CL8" s="46">
        <f t="shared" si="24"/>
        <v>0</v>
      </c>
      <c r="CM8" s="6">
        <f>-((IF($CL8="Teknisk/adm. bistand/Feltassistent",Budsjett_FL!AR8*(1+Tabeller!$I$62),0))+(IF($CL8="Forsker - professor",Tabeller!I$55*K8,0)+IF($CL8="Prosjektleder/adm.leder",Tabeller!I$54*K8,0)+IF($CL8="Forsker - 1.aman.",Tabeller!I$56*K8,0)+IF($CL8="Gjesteforsker",Tabeller!I$58*K8,0)+IF($CL8="Postdoktor / forsker",Tabeller!I$59*K8,0)+IF($CL8="Stipendiat",Tabeller!I$60*K8,0)+IF($CL8="Forsker (rundsum)",Tabeller!I$57*K8,0)+IF($CL8="Vit.ass",Tabeller!I$61*K8,0))/12)</f>
        <v>0</v>
      </c>
      <c r="CN8" s="6">
        <f>-((IF($CL8="Teknisk/adm. bistand/Feltassistent",Budsjett_FL!AS8*(1+Tabeller!$I$62),0))+(IF($CL8="Forsker - professor",Tabeller!J$55*L8,0)+IF($CL8="Prosjektleder/adm.leder",Tabeller!J$54*L8,0)+IF($CL8="Forsker - 1.aman.",Tabeller!J$56*L8,0)+IF($CL8="Gjesteforsker",Tabeller!J$58*L8,0)+IF($CL8="Postdoktor / forsker",Tabeller!J$59*L8,0)+IF($CL8="Stipendiat",Tabeller!J$60*L8,0)+IF($CL8="Forsker (rundsum)",Tabeller!J$57*L8,0)+IF($CL8="Vit.ass",Tabeller!J$61*L8,0))/12)</f>
        <v>0</v>
      </c>
      <c r="CO8" s="6">
        <f>-((IF($CL8="Teknisk/adm. bistand/Feltassistent",Budsjett_FL!AT8*(1+Tabeller!$I$62),0))+(IF($CL8="Forsker - professor",Tabeller!K$55*M8,0)+IF($CL8="Prosjektleder/adm.leder",Tabeller!K$54*M8,0)+IF($CL8="Forsker - 1.aman.",Tabeller!K$56*M8,0)+IF($CL8="Gjesteforsker",Tabeller!K$58*M8,0)+IF($CL8="Postdoktor / forsker",Tabeller!K$59*M8,0)+IF($CL8="Stipendiat",Tabeller!K$60*M8,0)+IF($CL8="Forsker (rundsum)",Tabeller!K$57*M8,0)+IF($CL8="Vit.ass",Tabeller!K$61*M8,0))/12)</f>
        <v>0</v>
      </c>
      <c r="CP8" s="6">
        <f>-((IF($CL8="Teknisk/adm. bistand/Feltassistent",Budsjett_FL!AU8*(1+Tabeller!$I$62),0))+(IF($CL8="Forsker - professor",Tabeller!L$55*N8,0)+IF($CL8="Prosjektleder/adm.leder",Tabeller!L$54*N8,0)+IF($CL8="Forsker - 1.aman.",Tabeller!L$56*N8,0)+IF($CL8="Gjesteforsker",Tabeller!L$58*N8,0)+IF($CL8="Postdoktor / forsker",Tabeller!L$59*N8,0)+IF($CL8="Stipendiat",Tabeller!L$60*N8,0)+IF($CL8="Forsker (rundsum)",Tabeller!L$57*N8,0)+IF($CL8="Vit.ass",Tabeller!L$61*N8,0))/12)</f>
        <v>0</v>
      </c>
      <c r="CQ8" s="6">
        <f>-((IF($CL8="Teknisk/adm. bistand/Feltassistent",Budsjett_FL!AV8*(1+Tabeller!$I$62),0))+(IF($CL8="Forsker - professor",Tabeller!M$55*O8,0)+IF($CL8="Prosjektleder/adm.leder",Tabeller!M$54*O8,0)+IF($CL8="Forsker - 1.aman.",Tabeller!M$56*O8,0)+IF($CL8="Gjesteforsker",Tabeller!M$58*O8,0)+IF($CL8="Postdoktor / forsker",Tabeller!M$59*O8,0)+IF($CL8="Stipendiat",Tabeller!M$60*O8,0)+IF($CL8="Forsker (rundsum)",Tabeller!M$57*O8,0)+IF($CL8="Vit.ass",Tabeller!M$61*O8,0))/12)</f>
        <v>0</v>
      </c>
      <c r="CR8" s="6">
        <f>-((IF($CL8="Teknisk/adm. bistand/Feltassistent",Budsjett_FL!AW8*(1+Tabeller!$I$62),0))+(IF($CL8="Forsker - professor",Tabeller!N$55*P8,0)+IF($CL8="Prosjektleder/adm.leder",Tabeller!N$54*P8,0)+IF($CL8="Forsker - 1.aman.",Tabeller!N$56*P8,0)+IF($CL8="Gjesteforsker",Tabeller!N$58*P8,0)+IF($CL8="Postdoktor / forsker",Tabeller!N$59*P8,0)+IF($CL8="Stipendiat",Tabeller!N$60*P8,0)+IF($CL8="Forsker (rundsum)",Tabeller!N$57*P8,0)+IF($CL8="Vit.ass",Tabeller!N$61*P8,0))/12)</f>
        <v>0</v>
      </c>
      <c r="CS8" s="6">
        <f>-((IF($CL8="Teknisk/adm. bistand/Feltassistent",Budsjett_FL!AX8*(1+Tabeller!$I$62),0))+(IF($CL8="Forsker - professor",Tabeller!O$55*Q8,0)+IF($CL8="Prosjektleder/adm.leder",Tabeller!O$54*Q8,0)+IF($CL8="Forsker - 1.aman.",Tabeller!O$56*Q8,0)+IF($CL8="Gjesteforsker",Tabeller!O$58*Q8,0)+IF($CL8="Postdoktor / forsker",Tabeller!O$59*Q8,0)+IF($CL8="Stipendiat",Tabeller!O$60*Q8,0)+IF($CL8="Forsker (rundsum)",Tabeller!O$57*Q8,0)+IF($CL8="Vit.ass",Tabeller!O$61*Q8,0))/12)</f>
        <v>0</v>
      </c>
      <c r="CT8" s="6">
        <f>-((IF($CL8="Teknisk/adm. bistand/Feltassistent",Budsjett_FL!AY8*(1+Tabeller!$I$62),0))+(IF($CL8="Forsker - professor",Tabeller!P$55*R8,0)+IF($CL8="Prosjektleder/adm.leder",Tabeller!P$54*R8,0)+IF($CL8="Forsker - 1.aman.",Tabeller!P$56*R8,0)+IF($CL8="Gjesteforsker",Tabeller!P$58*R8,0)+IF($CL8="Postdoktor / forsker",Tabeller!P$59*R8,0)+IF($CL8="Stipendiat",Tabeller!P$60*R8,0)+IF($CL8="Forsker (rundsum)",Tabeller!P$57*R8,0)+IF($CL8="Vit.ass",Tabeller!P$61*R8,0))/12)</f>
        <v>0</v>
      </c>
      <c r="CU8" s="6">
        <f>-((IF($CL8="Teknisk/adm. bistand/Feltassistent",Budsjett_FL!AZ8*(1+Tabeller!$I$62),0))+(IF($CL8="Forsker - professor",Tabeller!Q$55*S8,0)+IF($CL8="Prosjektleder/adm.leder",Tabeller!Q$54*S8,0)+IF($CL8="Forsker - 1.aman.",Tabeller!Q$56*S8,0)+IF($CL8="Gjesteforsker",Tabeller!Q$58*S8,0)+IF($CL8="Postdoktor / forsker",Tabeller!Q$59*S8,0)+IF($CL8="Stipendiat",Tabeller!Q$60*S8,0)+IF($CL8="Forsker (rundsum)",Tabeller!Q$57*S8,0)+IF($CL8="Vit.ass",Tabeller!Q$61*S8,0))/12)</f>
        <v>0</v>
      </c>
      <c r="CV8" s="6">
        <f>-((IF($CL8="Teknisk/adm. bistand/Feltassistent",Budsjett_FL!BA8*(1+Tabeller!$I$62),0))+(IF($CL8="Forsker - professor",Tabeller!R$55*T8,0)+IF($CL8="Prosjektleder/adm.leder",Tabeller!R$54*T8,0)+IF($CL8="Forsker - 1.aman.",Tabeller!R$56*T8,0)+IF($CL8="Gjesteforsker",Tabeller!R$58*T8,0)+IF($CL8="Postdoktor / forsker",Tabeller!R$59*T8,0)+IF($CL8="Stipendiat",Tabeller!R$60*T8,0)+IF($CL8="Forsker (rundsum)",Tabeller!R$57*T8,0)+IF($CL8="Vit.ass",Tabeller!R$61*T8,0))/12)</f>
        <v>0</v>
      </c>
      <c r="CW8" s="8">
        <f t="shared" si="62"/>
        <v>0</v>
      </c>
      <c r="CZ8" s="46">
        <f t="shared" si="63"/>
        <v>0</v>
      </c>
      <c r="DA8" s="6">
        <f>-((IF($CZ8="Teknisk/adm. bistand/Feltassistent",IF(Budsjett_FL!AR8*(1+Tabeller!$I$62)&gt;Tabeller!I$55,Tabeller!I$55,Budsjett_FL!AR8*(1+Tabeller!$I$62)),0))+(IF($CZ8="Forsker - professor",Tabeller!I$55*K8,0)+IF($CZ8="Prosjektleder/adm.leder",Tabeller!I$54*K8,0)+IF($CZ8="Forsker - 1.aman.",Tabeller!I$56*K8,0)+IF($CZ8="Gjesteforsker",Tabeller!I$58*K8,0)+IF($CZ8="Postdoktor / forsker",Tabeller!I$59*K8,0)+IF($CZ8="Stipendiat",Tabeller!I$60*K8,0)+IF($CZ8="Forsker (rundsum)",Tabeller!I$57*K8,0)+IF($CZ8="Vit.ass",Tabeller!I$61*K8,0))/12)</f>
        <v>0</v>
      </c>
      <c r="DB8" s="6">
        <f>-((IF($CZ8="Teknisk/adm. bistand/Feltassistent",IF(Budsjett_FL!AS8*(1+Tabeller!$I$62)&gt;Tabeller!J$55,Tabeller!J$55,Budsjett_FL!AS8*(1+Tabeller!$I$62)),0))+(IF($CZ8="Forsker - professor",Tabeller!J$55*L8,0)+IF($CZ8="Prosjektleder/adm.leder",Tabeller!J$54*L8,0)+IF($CZ8="Forsker - 1.aman.",Tabeller!J$56*L8,0)+IF($CZ8="Gjesteforsker",Tabeller!J$58*L8,0)+IF($CZ8="Postdoktor / forsker",Tabeller!J$59*L8,0)+IF($CZ8="Stipendiat",Tabeller!J$60*L8,0)+IF($CZ8="Forsker (rundsum)",Tabeller!J$57*L8,0)+IF($CZ8="Vit.ass",Tabeller!J$61*L8,0))/12)</f>
        <v>0</v>
      </c>
      <c r="DC8" s="6">
        <f>-((IF($CZ8="Teknisk/adm. bistand/Feltassistent",IF(Budsjett_FL!AT8*(1+Tabeller!$I$62)&gt;Tabeller!K$55,Tabeller!K$55,Budsjett_FL!AT8*(1+Tabeller!$I$62)),0))+(IF($CZ8="Forsker - professor",Tabeller!K$55*M8,0)+IF($CZ8="Prosjektleder/adm.leder",Tabeller!K$54*M8,0)+IF($CZ8="Forsker - 1.aman.",Tabeller!K$56*M8,0)+IF($CZ8="Gjesteforsker",Tabeller!K$58*M8,0)+IF($CZ8="Postdoktor / forsker",Tabeller!K$59*M8,0)+IF($CZ8="Stipendiat",Tabeller!K$60*M8,0)+IF($CZ8="Forsker (rundsum)",Tabeller!K$57*M8,0)+IF($CZ8="Vit.ass",Tabeller!K$61*M8,0))/12)</f>
        <v>0</v>
      </c>
      <c r="DD8" s="6">
        <f>-((IF($CZ8="Teknisk/adm. bistand/Feltassistent",IF(Budsjett_FL!AU8*(1+Tabeller!$I$62)&gt;Tabeller!L$55,Tabeller!L$55,Budsjett_FL!AU8*(1+Tabeller!$I$62)),0))+(IF($CZ8="Forsker - professor",Tabeller!L$55*N8,0)+IF($CZ8="Prosjektleder/adm.leder",Tabeller!L$54*N8,0)+IF($CZ8="Forsker - 1.aman.",Tabeller!L$56*N8,0)+IF($CZ8="Gjesteforsker",Tabeller!L$58*N8,0)+IF($CZ8="Postdoktor / forsker",Tabeller!L$59*N8,0)+IF($CZ8="Stipendiat",Tabeller!L$60*N8,0)+IF($CZ8="Forsker (rundsum)",Tabeller!L$57*N8,0)+IF($CZ8="Vit.ass",Tabeller!L$61*N8,0))/12)</f>
        <v>0</v>
      </c>
      <c r="DE8" s="6">
        <f>-((IF($CZ8="Teknisk/adm. bistand/Feltassistent",IF(Budsjett_FL!AV8*(1+Tabeller!$I$62)&gt;Tabeller!M$55,Tabeller!M$55,Budsjett_FL!AV8*(1+Tabeller!$I$62)),0))+(IF($CZ8="Forsker - professor",Tabeller!M$55*O8,0)+IF($CZ8="Prosjektleder/adm.leder",Tabeller!M$54*O8,0)+IF($CZ8="Forsker - 1.aman.",Tabeller!M$56*O8,0)+IF($CZ8="Gjesteforsker",Tabeller!M$58*O8,0)+IF($CZ8="Postdoktor / forsker",Tabeller!M$59*O8,0)+IF($CZ8="Stipendiat",Tabeller!M$60*O8,0)+IF($CZ8="Forsker (rundsum)",Tabeller!M$57*O8,0)+IF($CZ8="Vit.ass",Tabeller!M$61*O8,0))/12)</f>
        <v>0</v>
      </c>
      <c r="DF8" s="6">
        <f>-((IF($CZ8="Teknisk/adm. bistand/Feltassistent",IF(Budsjett_FL!AW8*(1+Tabeller!$I$62)&gt;Tabeller!N$55,Tabeller!N$55,Budsjett_FL!AW8*(1+Tabeller!$I$62)),0))+(IF($CZ8="Forsker - professor",Tabeller!N$55*P8,0)+IF($CZ8="Prosjektleder/adm.leder",Tabeller!N$54*P8,0)+IF($CZ8="Forsker - 1.aman.",Tabeller!N$56*P8,0)+IF($CZ8="Gjesteforsker",Tabeller!N$58*P8,0)+IF($CZ8="Postdoktor / forsker",Tabeller!N$59*P8,0)+IF($CZ8="Stipendiat",Tabeller!N$60*P8,0)+IF($CZ8="Forsker (rundsum)",Tabeller!N$57*P8,0)+IF($CZ8="Vit.ass",Tabeller!N$61*P8,0))/12)</f>
        <v>0</v>
      </c>
      <c r="DG8" s="6">
        <f>-((IF($CZ8="Teknisk/adm. bistand/Feltassistent",IF(Budsjett_FL!AX8*(1+Tabeller!$I$62)&gt;Tabeller!O$55,Tabeller!O$55,Budsjett_FL!AX8*(1+Tabeller!$I$62)),0))+(IF($CZ8="Forsker - professor",Tabeller!O$55*Q8,0)+IF($CZ8="Prosjektleder/adm.leder",Tabeller!O$54*Q8,0)+IF($CZ8="Forsker - 1.aman.",Tabeller!O$56*Q8,0)+IF($CZ8="Gjesteforsker",Tabeller!O$58*Q8,0)+IF($CZ8="Postdoktor / forsker",Tabeller!O$59*Q8,0)+IF($CZ8="Stipendiat",Tabeller!O$60*Q8,0)+IF($CZ8="Forsker (rundsum)",Tabeller!O$57*Q8,0)+IF($CZ8="Vit.ass",Tabeller!O$61*Q8,0))/12)</f>
        <v>0</v>
      </c>
      <c r="DH8" s="6">
        <f>-((IF($CZ8="Teknisk/adm. bistand/Feltassistent",IF(Budsjett_FL!AY8*(1+Tabeller!$I$62)&gt;Tabeller!P$55,Tabeller!P$55,Budsjett_FL!AY8*(1+Tabeller!$I$62)),0))+(IF($CZ8="Forsker - professor",Tabeller!P$55*R8,0)+IF($CZ8="Prosjektleder/adm.leder",Tabeller!P$54*R8,0)+IF($CZ8="Forsker - 1.aman.",Tabeller!P$56*R8,0)+IF($CZ8="Gjesteforsker",Tabeller!P$58*R8,0)+IF($CZ8="Postdoktor / forsker",Tabeller!P$59*R8,0)+IF($CZ8="Stipendiat",Tabeller!P$60*R8,0)+IF($CZ8="Forsker (rundsum)",Tabeller!P$57*R8,0)+IF($CZ8="Vit.ass",Tabeller!P$61*R8,0))/12)</f>
        <v>0</v>
      </c>
      <c r="DI8" s="6">
        <f>-((IF($CZ8="Teknisk/adm. bistand/Feltassistent",IF(Budsjett_FL!AZ8*(1+Tabeller!$I$62)&gt;Tabeller!Q$55,Tabeller!Q$55,Budsjett_FL!AZ8*(1+Tabeller!$I$62)),0))+(IF($CZ8="Forsker - professor",Tabeller!Q$55*S8,0)+IF($CZ8="Prosjektleder/adm.leder",Tabeller!Q$54*S8,0)+IF($CZ8="Forsker - 1.aman.",Tabeller!Q$56*S8,0)+IF($CZ8="Gjesteforsker",Tabeller!Q$58*S8,0)+IF($CZ8="Postdoktor / forsker",Tabeller!Q$59*S8,0)+IF($CZ8="Stipendiat",Tabeller!Q$60*S8,0)+IF($CZ8="Forsker (rundsum)",Tabeller!Q$57*S8,0)+IF($CZ8="Vit.ass",Tabeller!Q$61*S8,0))/12)</f>
        <v>0</v>
      </c>
      <c r="DJ8" s="6">
        <f>-((IF($CZ8="Teknisk/adm. bistand/Feltassistent",IF(Budsjett_FL!BA8*(1+Tabeller!$I$62)&gt;Tabeller!R$55,Tabeller!R$55,Budsjett_FL!BA8*(1+Tabeller!$I$62)),0))+(IF($CZ8="Forsker - professor",Tabeller!R$55*T8,0)+IF($CZ8="Prosjektleder/adm.leder",Tabeller!R$54*T8,0)+IF($CZ8="Forsker - 1.aman.",Tabeller!R$56*T8,0)+IF($CZ8="Gjesteforsker",Tabeller!R$58*T8,0)+IF($CZ8="Postdoktor / forsker",Tabeller!R$59*T8,0)+IF($CZ8="Stipendiat",Tabeller!R$60*T8,0)+IF($CZ8="Forsker (rundsum)",Tabeller!R$57*T8,0)+IF($CZ8="Vit.ass",Tabeller!R$61*T8,0))/12)</f>
        <v>0</v>
      </c>
      <c r="DK8" s="8">
        <f t="shared" si="64"/>
        <v>0</v>
      </c>
      <c r="DM8" s="46">
        <f t="shared" si="65"/>
        <v>0</v>
      </c>
      <c r="DN8" s="6">
        <f t="shared" si="25"/>
        <v>0</v>
      </c>
      <c r="DO8" s="6">
        <f t="shared" si="26"/>
        <v>0</v>
      </c>
      <c r="DP8" s="6">
        <f t="shared" si="27"/>
        <v>0</v>
      </c>
      <c r="DQ8" s="6">
        <f t="shared" si="28"/>
        <v>0</v>
      </c>
      <c r="DR8" s="6">
        <f t="shared" si="29"/>
        <v>0</v>
      </c>
      <c r="DS8" s="6">
        <f t="shared" si="30"/>
        <v>0</v>
      </c>
      <c r="DT8" s="6">
        <f t="shared" si="31"/>
        <v>0</v>
      </c>
      <c r="DU8" s="6">
        <f t="shared" si="32"/>
        <v>0</v>
      </c>
      <c r="DV8" s="6">
        <f t="shared" si="33"/>
        <v>0</v>
      </c>
      <c r="DW8" s="6">
        <f t="shared" si="34"/>
        <v>0</v>
      </c>
      <c r="DX8" s="8">
        <f t="shared" si="78"/>
        <v>0</v>
      </c>
      <c r="DZ8" s="46">
        <f t="shared" si="67"/>
        <v>0</v>
      </c>
      <c r="EA8" s="6">
        <f t="shared" si="35"/>
        <v>0</v>
      </c>
      <c r="EB8" s="6">
        <f t="shared" si="36"/>
        <v>0</v>
      </c>
      <c r="EC8" s="6">
        <f t="shared" si="37"/>
        <v>0</v>
      </c>
      <c r="ED8" s="6">
        <f t="shared" si="38"/>
        <v>0</v>
      </c>
      <c r="EE8" s="6">
        <f t="shared" si="39"/>
        <v>0</v>
      </c>
      <c r="EF8" s="6">
        <f t="shared" si="40"/>
        <v>0</v>
      </c>
      <c r="EG8" s="6">
        <f t="shared" si="41"/>
        <v>0</v>
      </c>
      <c r="EH8" s="6">
        <f t="shared" si="42"/>
        <v>0</v>
      </c>
      <c r="EI8" s="6">
        <f t="shared" si="43"/>
        <v>0</v>
      </c>
      <c r="EJ8" s="6">
        <f t="shared" si="44"/>
        <v>0</v>
      </c>
      <c r="EK8" s="8">
        <f t="shared" si="79"/>
        <v>0</v>
      </c>
      <c r="EM8" s="46">
        <f t="shared" si="69"/>
        <v>0</v>
      </c>
      <c r="EN8" s="6">
        <f t="shared" si="45"/>
        <v>0</v>
      </c>
      <c r="EO8" s="6">
        <f t="shared" si="46"/>
        <v>0</v>
      </c>
      <c r="EP8" s="6">
        <f t="shared" si="47"/>
        <v>0</v>
      </c>
      <c r="EQ8" s="6">
        <f t="shared" si="48"/>
        <v>0</v>
      </c>
      <c r="ER8" s="6">
        <f t="shared" si="49"/>
        <v>0</v>
      </c>
      <c r="ES8" s="6">
        <f t="shared" si="50"/>
        <v>0</v>
      </c>
      <c r="ET8" s="6">
        <f t="shared" si="51"/>
        <v>0</v>
      </c>
      <c r="EU8" s="6">
        <f t="shared" si="52"/>
        <v>0</v>
      </c>
      <c r="EV8" s="6">
        <f t="shared" si="53"/>
        <v>0</v>
      </c>
      <c r="EW8" s="6">
        <f t="shared" si="54"/>
        <v>0</v>
      </c>
      <c r="EX8" s="8">
        <f t="shared" si="80"/>
        <v>0</v>
      </c>
      <c r="FA8" s="46">
        <f t="shared" si="55"/>
        <v>0</v>
      </c>
      <c r="FB8" s="6"/>
      <c r="FC8" s="6"/>
      <c r="FD8" s="6"/>
      <c r="FE8" s="6"/>
      <c r="FF8" s="6"/>
      <c r="FG8" s="6"/>
      <c r="FH8" s="6"/>
      <c r="FI8" s="6"/>
      <c r="FJ8" s="6"/>
      <c r="FK8" s="6"/>
      <c r="FL8" s="8">
        <f t="shared" si="81"/>
        <v>0</v>
      </c>
      <c r="FO8" s="6">
        <f>IFERROR(IF($B8="Teknisk/adm. Bistand",(K8/12)*Tabeller!J$11,(K8/12)*Tabeller!J$10),0)</f>
        <v>0</v>
      </c>
      <c r="FP8" s="6">
        <f>IFERROR(IF($B8="Teknisk/adm. Bistand",(L8/12)*Tabeller!K$11,(L8/12)*Tabeller!K$10),0)</f>
        <v>0</v>
      </c>
      <c r="FQ8" s="6">
        <f>IFERROR(IF($B8="Teknisk/adm. Bistand",(M8/12)*Tabeller!L$11,(M8/12)*Tabeller!L$10),0)</f>
        <v>0</v>
      </c>
      <c r="FR8" s="6">
        <f>IFERROR(IF($B8="Teknisk/adm. Bistand",(N8/12)*Tabeller!M$11,(N8/12)*Tabeller!M$10),0)</f>
        <v>0</v>
      </c>
      <c r="FS8" s="6">
        <f>IFERROR(IF($B8="Teknisk/adm. Bistand",(O8/12)*Tabeller!N$11,(O8/12)*Tabeller!N$10),0)</f>
        <v>0</v>
      </c>
      <c r="FT8" s="6">
        <f>IFERROR(IF($B8="Teknisk/adm. Bistand",(P8/12)*Tabeller!O$11,(P8/12)*Tabeller!O$10),0)</f>
        <v>0</v>
      </c>
      <c r="FU8" s="6">
        <f>IFERROR(IF($B8="Teknisk/adm. Bistand",(Q8/12)*Tabeller!P$11,(Q8/12)*Tabeller!P$10),0)</f>
        <v>0</v>
      </c>
      <c r="FV8" s="6">
        <f>IFERROR(IF($B8="Teknisk/adm. Bistand",(R8/12)*Tabeller!Q$11,(R8/12)*Tabeller!Q$10),0)</f>
        <v>0</v>
      </c>
      <c r="FW8" s="6">
        <f>IFERROR(IF($B8="Teknisk/adm. Bistand",(S8/12)*Tabeller!R$11,(S8/12)*Tabeller!R$10),0)</f>
        <v>0</v>
      </c>
      <c r="FX8" s="6">
        <f>IFERROR(IF($B8="Teknisk/adm. Bistand",(T8/12)*Tabeller!S$11,(T8/12)*Tabeller!S$10),0)</f>
        <v>0</v>
      </c>
    </row>
    <row r="9" spans="1:180" ht="15" x14ac:dyDescent="0.25">
      <c r="B9" s="484"/>
      <c r="C9" s="388">
        <f>IF(Registrering!$B$28="Fast beløp",0,IF(Registrering!$B$28="Sats for ekst. fin. overhead",0,DK9))</f>
        <v>0</v>
      </c>
      <c r="D9" s="388">
        <f t="shared" si="56"/>
        <v>0</v>
      </c>
      <c r="E9" s="388">
        <f t="shared" si="57"/>
        <v>0</v>
      </c>
      <c r="F9" s="388">
        <f t="shared" si="58"/>
        <v>0</v>
      </c>
      <c r="G9" s="57">
        <f t="shared" si="77"/>
        <v>0</v>
      </c>
      <c r="H9" s="585"/>
      <c r="I9" s="588"/>
      <c r="J9" s="597"/>
      <c r="K9" s="598"/>
      <c r="L9" s="598"/>
      <c r="M9" s="598"/>
      <c r="N9" s="598"/>
      <c r="O9" s="598"/>
      <c r="P9" s="598"/>
      <c r="Q9" s="598"/>
      <c r="R9" s="598"/>
      <c r="S9" s="587"/>
      <c r="T9" s="587"/>
      <c r="AG9" s="6">
        <f t="shared" si="59"/>
        <v>0</v>
      </c>
      <c r="AH9" s="6">
        <f>AG9*Tabeller!$I$35</f>
        <v>0</v>
      </c>
      <c r="AI9" s="6">
        <f t="shared" si="60"/>
        <v>0</v>
      </c>
      <c r="AJ9" s="87">
        <f>AI9*Tabeller!$H$26</f>
        <v>0</v>
      </c>
      <c r="AK9" s="6">
        <f>SUM(AI9:AJ9,AL9)*Tabeller!$H$28</f>
        <v>0</v>
      </c>
      <c r="AL9" s="6">
        <f>AH9*Tabeller!$H$27</f>
        <v>0</v>
      </c>
      <c r="AM9" s="6">
        <f t="shared" si="61"/>
        <v>0</v>
      </c>
      <c r="AN9" s="6">
        <f>AM9+(IF(B9="Teknisk adm bistand",Registrering!$E$51,Registrering!$B$51))</f>
        <v>0</v>
      </c>
      <c r="AO9" s="6">
        <f>AN9/Tabeller!$H$5</f>
        <v>0</v>
      </c>
      <c r="AP9" s="30"/>
      <c r="AR9" s="6">
        <f>((K9*Budsjett_FL!$AM9))/12</f>
        <v>0</v>
      </c>
      <c r="AS9" s="6">
        <f>((L9*Budsjett_FL!$AM9)*(Tabeller!J$35))/12</f>
        <v>0</v>
      </c>
      <c r="AT9" s="6">
        <f>((M9*Budsjett_FL!$AM9)*(Tabeller!K$35))/12</f>
        <v>0</v>
      </c>
      <c r="AU9" s="6">
        <f>((N9*Budsjett_FL!$AM9)*(Tabeller!L$35))/12</f>
        <v>0</v>
      </c>
      <c r="AV9" s="6">
        <f>((O9*Budsjett_FL!$AM9)*(Tabeller!M$35))/12</f>
        <v>0</v>
      </c>
      <c r="AW9" s="6">
        <f>((P9*Budsjett_FL!$AM9)*(Tabeller!N$35))/12</f>
        <v>0</v>
      </c>
      <c r="AX9" s="6">
        <f>((Q9*Budsjett_FL!$AM9)*(Tabeller!O$35))/12</f>
        <v>0</v>
      </c>
      <c r="AY9" s="6">
        <f>((R9*Budsjett_FL!$AM9)*(Tabeller!P$35))/12</f>
        <v>0</v>
      </c>
      <c r="AZ9" s="6">
        <f>((S9*Budsjett_FL!$AM9)*(Tabeller!Q$35))/12</f>
        <v>0</v>
      </c>
      <c r="BA9" s="6">
        <f>((T9*Budsjett_FL!$AM9)*(Tabeller!R$35))/12</f>
        <v>0</v>
      </c>
      <c r="BC9" s="6">
        <f t="shared" si="13"/>
        <v>0</v>
      </c>
      <c r="BD9" s="6">
        <f t="shared" si="14"/>
        <v>0</v>
      </c>
      <c r="BE9" s="6">
        <f t="shared" si="15"/>
        <v>0</v>
      </c>
      <c r="BF9" s="6">
        <f t="shared" si="16"/>
        <v>0</v>
      </c>
      <c r="BG9" s="6">
        <f t="shared" si="17"/>
        <v>0</v>
      </c>
      <c r="BH9" s="6">
        <f t="shared" si="18"/>
        <v>0</v>
      </c>
      <c r="BI9" s="6">
        <f t="shared" si="19"/>
        <v>0</v>
      </c>
      <c r="BJ9" s="6">
        <f t="shared" si="20"/>
        <v>0</v>
      </c>
      <c r="BK9" s="6">
        <f t="shared" si="21"/>
        <v>0</v>
      </c>
      <c r="BL9" s="6">
        <f t="shared" si="22"/>
        <v>0</v>
      </c>
      <c r="BO9" s="6">
        <f>IFERROR(IF($E$83=$E$82,AR9*$E$83,AR9*Budsjett_FL!$E$82),0)</f>
        <v>0</v>
      </c>
      <c r="BP9" s="6">
        <f>IFERROR(IF($E$83=$E$82,AS9*$E$83,AS9*Budsjett_FL!$E$82),0)</f>
        <v>0</v>
      </c>
      <c r="BQ9" s="6">
        <f>IFERROR(IF($E$83=$E$82,AT9*$E$83,AT9*Budsjett_FL!$E$82),0)</f>
        <v>0</v>
      </c>
      <c r="BR9" s="6">
        <f>IFERROR(IF($E$83=$E$82,AU9*$E$83,AU9*Budsjett_FL!$E$82),0)</f>
        <v>0</v>
      </c>
      <c r="BS9" s="6">
        <f>IFERROR(IF($E$83=$E$82,AV9*$E$83,AV9*Budsjett_FL!$E$82),0)</f>
        <v>0</v>
      </c>
      <c r="BT9" s="6">
        <f>IFERROR(IF($E$83=$E$82,AW9*$E$83,AW9*Budsjett_FL!$E$82),0)</f>
        <v>0</v>
      </c>
      <c r="BU9" s="6">
        <f>IFERROR(IF($E$83=$E$82,AX9*$E$83,AX9*Budsjett_FL!$E$82),0)</f>
        <v>0</v>
      </c>
      <c r="BV9" s="6">
        <f>IFERROR(IF($E$83=$E$82,AY9*$E$83,AY9*Budsjett_FL!$E$82),0)</f>
        <v>0</v>
      </c>
      <c r="BW9" s="6">
        <f>IFERROR(IF($E$83=$E$82,AZ9*$E$83,AZ9*Budsjett_FL!$E$82),0)</f>
        <v>0</v>
      </c>
      <c r="BX9" s="6">
        <f>IFERROR(IF($E$83=$E$82,BA9*$E$83,BA9*Budsjett_FL!$E$82),0)</f>
        <v>0</v>
      </c>
      <c r="CA9" s="6">
        <f t="shared" si="23"/>
        <v>0</v>
      </c>
      <c r="CB9" s="6">
        <f t="shared" si="23"/>
        <v>0</v>
      </c>
      <c r="CC9" s="6">
        <f t="shared" si="23"/>
        <v>0</v>
      </c>
      <c r="CD9" s="6">
        <f t="shared" si="23"/>
        <v>0</v>
      </c>
      <c r="CE9" s="6">
        <f t="shared" si="23"/>
        <v>0</v>
      </c>
      <c r="CF9" s="6">
        <f t="shared" si="23"/>
        <v>0</v>
      </c>
      <c r="CG9" s="6">
        <f t="shared" si="23"/>
        <v>0</v>
      </c>
      <c r="CH9" s="6">
        <f t="shared" si="23"/>
        <v>0</v>
      </c>
      <c r="CI9" s="6">
        <f t="shared" si="23"/>
        <v>0</v>
      </c>
      <c r="CJ9" s="6">
        <f t="shared" si="23"/>
        <v>0</v>
      </c>
      <c r="CL9" s="46">
        <f t="shared" si="24"/>
        <v>0</v>
      </c>
      <c r="CM9" s="6">
        <f>-((IF($CL9="Teknisk/adm. bistand/Feltassistent",Budsjett_FL!AR9*(1+Tabeller!$I$62),0))+(IF($CL9="Forsker - professor",Tabeller!I$55*K9,0)+IF($CL9="Prosjektleder/adm.leder",Tabeller!I$54*K9,0)+IF($CL9="Forsker - 1.aman.",Tabeller!I$56*K9,0)+IF($CL9="Gjesteforsker",Tabeller!I$58*K9,0)+IF($CL9="Postdoktor / forsker",Tabeller!I$59*K9,0)+IF($CL9="Stipendiat",Tabeller!I$60*K9,0)+IF($CL9="Forsker (rundsum)",Tabeller!I$57*K9,0)+IF($CL9="Vit.ass",Tabeller!I$61*K9,0))/12)</f>
        <v>0</v>
      </c>
      <c r="CN9" s="6">
        <f>-((IF($CL9="Teknisk/adm. bistand/Feltassistent",Budsjett_FL!AS9*(1+Tabeller!$I$62),0))+(IF($CL9="Forsker - professor",Tabeller!J$55*L9,0)+IF($CL9="Prosjektleder/adm.leder",Tabeller!J$54*L9,0)+IF($CL9="Forsker - 1.aman.",Tabeller!J$56*L9,0)+IF($CL9="Gjesteforsker",Tabeller!J$58*L9,0)+IF($CL9="Postdoktor / forsker",Tabeller!J$59*L9,0)+IF($CL9="Stipendiat",Tabeller!J$60*L9,0)+IF($CL9="Forsker (rundsum)",Tabeller!J$57*L9,0)+IF($CL9="Vit.ass",Tabeller!J$61*L9,0))/12)</f>
        <v>0</v>
      </c>
      <c r="CO9" s="6">
        <f>-((IF($CL9="Teknisk/adm. bistand/Feltassistent",Budsjett_FL!AT9*(1+Tabeller!$I$62),0))+(IF($CL9="Forsker - professor",Tabeller!K$55*M9,0)+IF($CL9="Prosjektleder/adm.leder",Tabeller!K$54*M9,0)+IF($CL9="Forsker - 1.aman.",Tabeller!K$56*M9,0)+IF($CL9="Gjesteforsker",Tabeller!K$58*M9,0)+IF($CL9="Postdoktor / forsker",Tabeller!K$59*M9,0)+IF($CL9="Stipendiat",Tabeller!K$60*M9,0)+IF($CL9="Forsker (rundsum)",Tabeller!K$57*M9,0)+IF($CL9="Vit.ass",Tabeller!K$61*M9,0))/12)</f>
        <v>0</v>
      </c>
      <c r="CP9" s="6">
        <f>-((IF($CL9="Teknisk/adm. bistand/Feltassistent",Budsjett_FL!AU9*(1+Tabeller!$I$62),0))+(IF($CL9="Forsker - professor",Tabeller!L$55*N9,0)+IF($CL9="Prosjektleder/adm.leder",Tabeller!L$54*N9,0)+IF($CL9="Forsker - 1.aman.",Tabeller!L$56*N9,0)+IF($CL9="Gjesteforsker",Tabeller!L$58*N9,0)+IF($CL9="Postdoktor / forsker",Tabeller!L$59*N9,0)+IF($CL9="Stipendiat",Tabeller!L$60*N9,0)+IF($CL9="Forsker (rundsum)",Tabeller!L$57*N9,0)+IF($CL9="Vit.ass",Tabeller!L$61*N9,0))/12)</f>
        <v>0</v>
      </c>
      <c r="CQ9" s="6">
        <f>-((IF($CL9="Teknisk/adm. bistand/Feltassistent",Budsjett_FL!AV9*(1+Tabeller!$I$62),0))+(IF($CL9="Forsker - professor",Tabeller!M$55*O9,0)+IF($CL9="Prosjektleder/adm.leder",Tabeller!M$54*O9,0)+IF($CL9="Forsker - 1.aman.",Tabeller!M$56*O9,0)+IF($CL9="Gjesteforsker",Tabeller!M$58*O9,0)+IF($CL9="Postdoktor / forsker",Tabeller!M$59*O9,0)+IF($CL9="Stipendiat",Tabeller!M$60*O9,0)+IF($CL9="Forsker (rundsum)",Tabeller!M$57*O9,0)+IF($CL9="Vit.ass",Tabeller!M$61*O9,0))/12)</f>
        <v>0</v>
      </c>
      <c r="CR9" s="6">
        <f>-((IF($CL9="Teknisk/adm. bistand/Feltassistent",Budsjett_FL!AW9*(1+Tabeller!$I$62),0))+(IF($CL9="Forsker - professor",Tabeller!N$55*P9,0)+IF($CL9="Prosjektleder/adm.leder",Tabeller!N$54*P9,0)+IF($CL9="Forsker - 1.aman.",Tabeller!N$56*P9,0)+IF($CL9="Gjesteforsker",Tabeller!N$58*P9,0)+IF($CL9="Postdoktor / forsker",Tabeller!N$59*P9,0)+IF($CL9="Stipendiat",Tabeller!N$60*P9,0)+IF($CL9="Forsker (rundsum)",Tabeller!N$57*P9,0)+IF($CL9="Vit.ass",Tabeller!N$61*P9,0))/12)</f>
        <v>0</v>
      </c>
      <c r="CS9" s="6">
        <f>-((IF($CL9="Teknisk/adm. bistand/Feltassistent",Budsjett_FL!AX9*(1+Tabeller!$I$62),0))+(IF($CL9="Forsker - professor",Tabeller!O$55*Q9,0)+IF($CL9="Prosjektleder/adm.leder",Tabeller!O$54*Q9,0)+IF($CL9="Forsker - 1.aman.",Tabeller!O$56*Q9,0)+IF($CL9="Gjesteforsker",Tabeller!O$58*Q9,0)+IF($CL9="Postdoktor / forsker",Tabeller!O$59*Q9,0)+IF($CL9="Stipendiat",Tabeller!O$60*Q9,0)+IF($CL9="Forsker (rundsum)",Tabeller!O$57*Q9,0)+IF($CL9="Vit.ass",Tabeller!O$61*Q9,0))/12)</f>
        <v>0</v>
      </c>
      <c r="CT9" s="6">
        <f>-((IF($CL9="Teknisk/adm. bistand/Feltassistent",Budsjett_FL!AY9*(1+Tabeller!$I$62),0))+(IF($CL9="Forsker - professor",Tabeller!P$55*R9,0)+IF($CL9="Prosjektleder/adm.leder",Tabeller!P$54*R9,0)+IF($CL9="Forsker - 1.aman.",Tabeller!P$56*R9,0)+IF($CL9="Gjesteforsker",Tabeller!P$58*R9,0)+IF($CL9="Postdoktor / forsker",Tabeller!P$59*R9,0)+IF($CL9="Stipendiat",Tabeller!P$60*R9,0)+IF($CL9="Forsker (rundsum)",Tabeller!P$57*R9,0)+IF($CL9="Vit.ass",Tabeller!P$61*R9,0))/12)</f>
        <v>0</v>
      </c>
      <c r="CU9" s="6">
        <f>-((IF($CL9="Teknisk/adm. bistand/Feltassistent",Budsjett_FL!AZ9*(1+Tabeller!$I$62),0))+(IF($CL9="Forsker - professor",Tabeller!Q$55*S9,0)+IF($CL9="Prosjektleder/adm.leder",Tabeller!Q$54*S9,0)+IF($CL9="Forsker - 1.aman.",Tabeller!Q$56*S9,0)+IF($CL9="Gjesteforsker",Tabeller!Q$58*S9,0)+IF($CL9="Postdoktor / forsker",Tabeller!Q$59*S9,0)+IF($CL9="Stipendiat",Tabeller!Q$60*S9,0)+IF($CL9="Forsker (rundsum)",Tabeller!Q$57*S9,0)+IF($CL9="Vit.ass",Tabeller!Q$61*S9,0))/12)</f>
        <v>0</v>
      </c>
      <c r="CV9" s="6">
        <f>-((IF($CL9="Teknisk/adm. bistand/Feltassistent",Budsjett_FL!BA9*(1+Tabeller!$I$62),0))+(IF($CL9="Forsker - professor",Tabeller!R$55*T9,0)+IF($CL9="Prosjektleder/adm.leder",Tabeller!R$54*T9,0)+IF($CL9="Forsker - 1.aman.",Tabeller!R$56*T9,0)+IF($CL9="Gjesteforsker",Tabeller!R$58*T9,0)+IF($CL9="Postdoktor / forsker",Tabeller!R$59*T9,0)+IF($CL9="Stipendiat",Tabeller!R$60*T9,0)+IF($CL9="Forsker (rundsum)",Tabeller!R$57*T9,0)+IF($CL9="Vit.ass",Tabeller!R$61*T9,0))/12)</f>
        <v>0</v>
      </c>
      <c r="CW9" s="8">
        <f t="shared" si="62"/>
        <v>0</v>
      </c>
      <c r="CZ9" s="46">
        <f t="shared" si="63"/>
        <v>0</v>
      </c>
      <c r="DA9" s="6">
        <f>-((IF($CZ9="Teknisk/adm. bistand/Feltassistent",IF(Budsjett_FL!AR9*(1+Tabeller!$I$62)&gt;Tabeller!I$55,Tabeller!I$55,Budsjett_FL!AR9*(1+Tabeller!$I$62)),0))+(IF($CZ9="Forsker - professor",Tabeller!I$55*K9,0)+IF($CZ9="Prosjektleder/adm.leder",Tabeller!I$54*K9,0)+IF($CZ9="Forsker - 1.aman.",Tabeller!I$56*K9,0)+IF($CZ9="Gjesteforsker",Tabeller!I$58*K9,0)+IF($CZ9="Postdoktor / forsker",Tabeller!I$59*K9,0)+IF($CZ9="Stipendiat",Tabeller!I$60*K9,0)+IF($CZ9="Forsker (rundsum)",Tabeller!I$57*K9,0)+IF($CZ9="Vit.ass",Tabeller!I$61*K9,0))/12)</f>
        <v>0</v>
      </c>
      <c r="DB9" s="6">
        <f>-((IF($CZ9="Teknisk/adm. bistand/Feltassistent",IF(Budsjett_FL!AS9*(1+Tabeller!$I$62)&gt;Tabeller!J$55,Tabeller!J$55,Budsjett_FL!AS9*(1+Tabeller!$I$62)),0))+(IF($CZ9="Forsker - professor",Tabeller!J$55*L9,0)+IF($CZ9="Prosjektleder/adm.leder",Tabeller!J$54*L9,0)+IF($CZ9="Forsker - 1.aman.",Tabeller!J$56*L9,0)+IF($CZ9="Gjesteforsker",Tabeller!J$58*L9,0)+IF($CZ9="Postdoktor / forsker",Tabeller!J$59*L9,0)+IF($CZ9="Stipendiat",Tabeller!J$60*L9,0)+IF($CZ9="Forsker (rundsum)",Tabeller!J$57*L9,0)+IF($CZ9="Vit.ass",Tabeller!J$61*L9,0))/12)</f>
        <v>0</v>
      </c>
      <c r="DC9" s="6">
        <f>-((IF($CZ9="Teknisk/adm. bistand/Feltassistent",IF(Budsjett_FL!AT9*(1+Tabeller!$I$62)&gt;Tabeller!K$55,Tabeller!K$55,Budsjett_FL!AT9*(1+Tabeller!$I$62)),0))+(IF($CZ9="Forsker - professor",Tabeller!K$55*M9,0)+IF($CZ9="Prosjektleder/adm.leder",Tabeller!K$54*M9,0)+IF($CZ9="Forsker - 1.aman.",Tabeller!K$56*M9,0)+IF($CZ9="Gjesteforsker",Tabeller!K$58*M9,0)+IF($CZ9="Postdoktor / forsker",Tabeller!K$59*M9,0)+IF($CZ9="Stipendiat",Tabeller!K$60*M9,0)+IF($CZ9="Forsker (rundsum)",Tabeller!K$57*M9,0)+IF($CZ9="Vit.ass",Tabeller!K$61*M9,0))/12)</f>
        <v>0</v>
      </c>
      <c r="DD9" s="6">
        <f>-((IF($CZ9="Teknisk/adm. bistand/Feltassistent",IF(Budsjett_FL!AU9*(1+Tabeller!$I$62)&gt;Tabeller!L$55,Tabeller!L$55,Budsjett_FL!AU9*(1+Tabeller!$I$62)),0))+(IF($CZ9="Forsker - professor",Tabeller!L$55*N9,0)+IF($CZ9="Prosjektleder/adm.leder",Tabeller!L$54*N9,0)+IF($CZ9="Forsker - 1.aman.",Tabeller!L$56*N9,0)+IF($CZ9="Gjesteforsker",Tabeller!L$58*N9,0)+IF($CZ9="Postdoktor / forsker",Tabeller!L$59*N9,0)+IF($CZ9="Stipendiat",Tabeller!L$60*N9,0)+IF($CZ9="Forsker (rundsum)",Tabeller!L$57*N9,0)+IF($CZ9="Vit.ass",Tabeller!L$61*N9,0))/12)</f>
        <v>0</v>
      </c>
      <c r="DE9" s="6">
        <f>-((IF($CZ9="Teknisk/adm. bistand/Feltassistent",IF(Budsjett_FL!AV9*(1+Tabeller!$I$62)&gt;Tabeller!M$55,Tabeller!M$55,Budsjett_FL!AV9*(1+Tabeller!$I$62)),0))+(IF($CZ9="Forsker - professor",Tabeller!M$55*O9,0)+IF($CZ9="Prosjektleder/adm.leder",Tabeller!M$54*O9,0)+IF($CZ9="Forsker - 1.aman.",Tabeller!M$56*O9,0)+IF($CZ9="Gjesteforsker",Tabeller!M$58*O9,0)+IF($CZ9="Postdoktor / forsker",Tabeller!M$59*O9,0)+IF($CZ9="Stipendiat",Tabeller!M$60*O9,0)+IF($CZ9="Forsker (rundsum)",Tabeller!M$57*O9,0)+IF($CZ9="Vit.ass",Tabeller!M$61*O9,0))/12)</f>
        <v>0</v>
      </c>
      <c r="DF9" s="6">
        <f>-((IF($CZ9="Teknisk/adm. bistand/Feltassistent",IF(Budsjett_FL!AW9*(1+Tabeller!$I$62)&gt;Tabeller!N$55,Tabeller!N$55,Budsjett_FL!AW9*(1+Tabeller!$I$62)),0))+(IF($CZ9="Forsker - professor",Tabeller!N$55*P9,0)+IF($CZ9="Prosjektleder/adm.leder",Tabeller!N$54*P9,0)+IF($CZ9="Forsker - 1.aman.",Tabeller!N$56*P9,0)+IF($CZ9="Gjesteforsker",Tabeller!N$58*P9,0)+IF($CZ9="Postdoktor / forsker",Tabeller!N$59*P9,0)+IF($CZ9="Stipendiat",Tabeller!N$60*P9,0)+IF($CZ9="Forsker (rundsum)",Tabeller!N$57*P9,0)+IF($CZ9="Vit.ass",Tabeller!N$61*P9,0))/12)</f>
        <v>0</v>
      </c>
      <c r="DG9" s="6">
        <f>-((IF($CZ9="Teknisk/adm. bistand/Feltassistent",IF(Budsjett_FL!AX9*(1+Tabeller!$I$62)&gt;Tabeller!O$55,Tabeller!O$55,Budsjett_FL!AX9*(1+Tabeller!$I$62)),0))+(IF($CZ9="Forsker - professor",Tabeller!O$55*Q9,0)+IF($CZ9="Prosjektleder/adm.leder",Tabeller!O$54*Q9,0)+IF($CZ9="Forsker - 1.aman.",Tabeller!O$56*Q9,0)+IF($CZ9="Gjesteforsker",Tabeller!O$58*Q9,0)+IF($CZ9="Postdoktor / forsker",Tabeller!O$59*Q9,0)+IF($CZ9="Stipendiat",Tabeller!O$60*Q9,0)+IF($CZ9="Forsker (rundsum)",Tabeller!O$57*Q9,0)+IF($CZ9="Vit.ass",Tabeller!O$61*Q9,0))/12)</f>
        <v>0</v>
      </c>
      <c r="DH9" s="6">
        <f>-((IF($CZ9="Teknisk/adm. bistand/Feltassistent",IF(Budsjett_FL!AY9*(1+Tabeller!$I$62)&gt;Tabeller!P$55,Tabeller!P$55,Budsjett_FL!AY9*(1+Tabeller!$I$62)),0))+(IF($CZ9="Forsker - professor",Tabeller!P$55*R9,0)+IF($CZ9="Prosjektleder/adm.leder",Tabeller!P$54*R9,0)+IF($CZ9="Forsker - 1.aman.",Tabeller!P$56*R9,0)+IF($CZ9="Gjesteforsker",Tabeller!P$58*R9,0)+IF($CZ9="Postdoktor / forsker",Tabeller!P$59*R9,0)+IF($CZ9="Stipendiat",Tabeller!P$60*R9,0)+IF($CZ9="Forsker (rundsum)",Tabeller!P$57*R9,0)+IF($CZ9="Vit.ass",Tabeller!P$61*R9,0))/12)</f>
        <v>0</v>
      </c>
      <c r="DI9" s="6">
        <f>-((IF($CZ9="Teknisk/adm. bistand/Feltassistent",IF(Budsjett_FL!AZ9*(1+Tabeller!$I$62)&gt;Tabeller!Q$55,Tabeller!Q$55,Budsjett_FL!AZ9*(1+Tabeller!$I$62)),0))+(IF($CZ9="Forsker - professor",Tabeller!Q$55*S9,0)+IF($CZ9="Prosjektleder/adm.leder",Tabeller!Q$54*S9,0)+IF($CZ9="Forsker - 1.aman.",Tabeller!Q$56*S9,0)+IF($CZ9="Gjesteforsker",Tabeller!Q$58*S9,0)+IF($CZ9="Postdoktor / forsker",Tabeller!Q$59*S9,0)+IF($CZ9="Stipendiat",Tabeller!Q$60*S9,0)+IF($CZ9="Forsker (rundsum)",Tabeller!Q$57*S9,0)+IF($CZ9="Vit.ass",Tabeller!Q$61*S9,0))/12)</f>
        <v>0</v>
      </c>
      <c r="DJ9" s="6">
        <f>-((IF($CZ9="Teknisk/adm. bistand/Feltassistent",IF(Budsjett_FL!BA9*(1+Tabeller!$I$62)&gt;Tabeller!R$55,Tabeller!R$55,Budsjett_FL!BA9*(1+Tabeller!$I$62)),0))+(IF($CZ9="Forsker - professor",Tabeller!R$55*T9,0)+IF($CZ9="Prosjektleder/adm.leder",Tabeller!R$54*T9,0)+IF($CZ9="Forsker - 1.aman.",Tabeller!R$56*T9,0)+IF($CZ9="Gjesteforsker",Tabeller!R$58*T9,0)+IF($CZ9="Postdoktor / forsker",Tabeller!R$59*T9,0)+IF($CZ9="Stipendiat",Tabeller!R$60*T9,0)+IF($CZ9="Forsker (rundsum)",Tabeller!R$57*T9,0)+IF($CZ9="Vit.ass",Tabeller!R$61*T9,0))/12)</f>
        <v>0</v>
      </c>
      <c r="DK9" s="8">
        <f t="shared" si="64"/>
        <v>0</v>
      </c>
      <c r="DM9" s="46">
        <f t="shared" si="65"/>
        <v>0</v>
      </c>
      <c r="DN9" s="6">
        <f t="shared" si="25"/>
        <v>0</v>
      </c>
      <c r="DO9" s="6">
        <f t="shared" si="26"/>
        <v>0</v>
      </c>
      <c r="DP9" s="6">
        <f t="shared" si="27"/>
        <v>0</v>
      </c>
      <c r="DQ9" s="6">
        <f t="shared" si="28"/>
        <v>0</v>
      </c>
      <c r="DR9" s="6">
        <f t="shared" si="29"/>
        <v>0</v>
      </c>
      <c r="DS9" s="6">
        <f t="shared" si="30"/>
        <v>0</v>
      </c>
      <c r="DT9" s="6">
        <f t="shared" si="31"/>
        <v>0</v>
      </c>
      <c r="DU9" s="6">
        <f t="shared" si="32"/>
        <v>0</v>
      </c>
      <c r="DV9" s="6">
        <f t="shared" si="33"/>
        <v>0</v>
      </c>
      <c r="DW9" s="6">
        <f t="shared" si="34"/>
        <v>0</v>
      </c>
      <c r="DX9" s="8">
        <f t="shared" si="78"/>
        <v>0</v>
      </c>
      <c r="DZ9" s="46">
        <f t="shared" si="67"/>
        <v>0</v>
      </c>
      <c r="EA9" s="6">
        <f t="shared" si="35"/>
        <v>0</v>
      </c>
      <c r="EB9" s="6">
        <f t="shared" si="36"/>
        <v>0</v>
      </c>
      <c r="EC9" s="6">
        <f t="shared" si="37"/>
        <v>0</v>
      </c>
      <c r="ED9" s="6">
        <f t="shared" si="38"/>
        <v>0</v>
      </c>
      <c r="EE9" s="6">
        <f t="shared" si="39"/>
        <v>0</v>
      </c>
      <c r="EF9" s="6">
        <f t="shared" si="40"/>
        <v>0</v>
      </c>
      <c r="EG9" s="6">
        <f t="shared" si="41"/>
        <v>0</v>
      </c>
      <c r="EH9" s="6">
        <f t="shared" si="42"/>
        <v>0</v>
      </c>
      <c r="EI9" s="6">
        <f t="shared" si="43"/>
        <v>0</v>
      </c>
      <c r="EJ9" s="6">
        <f t="shared" si="44"/>
        <v>0</v>
      </c>
      <c r="EK9" s="8">
        <f t="shared" si="79"/>
        <v>0</v>
      </c>
      <c r="EM9" s="46">
        <f t="shared" si="69"/>
        <v>0</v>
      </c>
      <c r="EN9" s="6">
        <f t="shared" si="45"/>
        <v>0</v>
      </c>
      <c r="EO9" s="6">
        <f t="shared" si="46"/>
        <v>0</v>
      </c>
      <c r="EP9" s="6">
        <f t="shared" si="47"/>
        <v>0</v>
      </c>
      <c r="EQ9" s="6">
        <f t="shared" si="48"/>
        <v>0</v>
      </c>
      <c r="ER9" s="6">
        <f t="shared" si="49"/>
        <v>0</v>
      </c>
      <c r="ES9" s="6">
        <f t="shared" si="50"/>
        <v>0</v>
      </c>
      <c r="ET9" s="6">
        <f t="shared" si="51"/>
        <v>0</v>
      </c>
      <c r="EU9" s="6">
        <f t="shared" si="52"/>
        <v>0</v>
      </c>
      <c r="EV9" s="6">
        <f t="shared" si="53"/>
        <v>0</v>
      </c>
      <c r="EW9" s="6">
        <f t="shared" si="54"/>
        <v>0</v>
      </c>
      <c r="EX9" s="8">
        <f t="shared" si="80"/>
        <v>0</v>
      </c>
      <c r="FA9" s="46">
        <f t="shared" si="55"/>
        <v>0</v>
      </c>
      <c r="FB9" s="6"/>
      <c r="FC9" s="6"/>
      <c r="FD9" s="6"/>
      <c r="FE9" s="6"/>
      <c r="FF9" s="6"/>
      <c r="FG9" s="6"/>
      <c r="FH9" s="6"/>
      <c r="FI9" s="6"/>
      <c r="FJ9" s="6"/>
      <c r="FK9" s="6"/>
      <c r="FL9" s="8">
        <f t="shared" si="81"/>
        <v>0</v>
      </c>
      <c r="FO9" s="6">
        <f>IFERROR(IF($B9="Teknisk/adm. Bistand",(K9/12)*Tabeller!J$11,(K9/12)*Tabeller!J$10),0)</f>
        <v>0</v>
      </c>
      <c r="FP9" s="6">
        <f>IFERROR(IF($B9="Teknisk/adm. Bistand",(L9/12)*Tabeller!K$11,(L9/12)*Tabeller!K$10),0)</f>
        <v>0</v>
      </c>
      <c r="FQ9" s="6">
        <f>IFERROR(IF($B9="Teknisk/adm. Bistand",(M9/12)*Tabeller!L$11,(M9/12)*Tabeller!L$10),0)</f>
        <v>0</v>
      </c>
      <c r="FR9" s="6">
        <f>IFERROR(IF($B9="Teknisk/adm. Bistand",(N9/12)*Tabeller!M$11,(N9/12)*Tabeller!M$10),0)</f>
        <v>0</v>
      </c>
      <c r="FS9" s="6">
        <f>IFERROR(IF($B9="Teknisk/adm. Bistand",(O9/12)*Tabeller!N$11,(O9/12)*Tabeller!N$10),0)</f>
        <v>0</v>
      </c>
      <c r="FT9" s="6">
        <f>IFERROR(IF($B9="Teknisk/adm. Bistand",(P9/12)*Tabeller!O$11,(P9/12)*Tabeller!O$10),0)</f>
        <v>0</v>
      </c>
      <c r="FU9" s="6">
        <f>IFERROR(IF($B9="Teknisk/adm. Bistand",(Q9/12)*Tabeller!P$11,(Q9/12)*Tabeller!P$10),0)</f>
        <v>0</v>
      </c>
      <c r="FV9" s="6">
        <f>IFERROR(IF($B9="Teknisk/adm. Bistand",(R9/12)*Tabeller!Q$11,(R9/12)*Tabeller!Q$10),0)</f>
        <v>0</v>
      </c>
      <c r="FW9" s="6">
        <f>IFERROR(IF($B9="Teknisk/adm. Bistand",(S9/12)*Tabeller!R$11,(S9/12)*Tabeller!R$10),0)</f>
        <v>0</v>
      </c>
      <c r="FX9" s="6">
        <f>IFERROR(IF($B9="Teknisk/adm. Bistand",(T9/12)*Tabeller!S$11,(T9/12)*Tabeller!S$10),0)</f>
        <v>0</v>
      </c>
    </row>
    <row r="10" spans="1:180" ht="15" x14ac:dyDescent="0.25">
      <c r="B10" s="484"/>
      <c r="C10" s="388">
        <f>IF(Registrering!$B$28="Fast beløp",0,IF(Registrering!$B$28="Sats for ekst. fin. overhead",0,DK10))</f>
        <v>0</v>
      </c>
      <c r="D10" s="388">
        <f t="shared" si="56"/>
        <v>0</v>
      </c>
      <c r="E10" s="388">
        <f t="shared" si="57"/>
        <v>0</v>
      </c>
      <c r="F10" s="388">
        <f t="shared" si="58"/>
        <v>0</v>
      </c>
      <c r="G10" s="57">
        <f t="shared" si="77"/>
        <v>0</v>
      </c>
      <c r="H10" s="585"/>
      <c r="I10" s="588"/>
      <c r="J10" s="597"/>
      <c r="K10" s="598"/>
      <c r="L10" s="598"/>
      <c r="M10" s="598"/>
      <c r="N10" s="598"/>
      <c r="O10" s="598"/>
      <c r="P10" s="598"/>
      <c r="Q10" s="598"/>
      <c r="R10" s="598"/>
      <c r="S10" s="587"/>
      <c r="T10" s="587"/>
      <c r="AG10" s="6">
        <f t="shared" si="59"/>
        <v>0</v>
      </c>
      <c r="AH10" s="6">
        <f>AG10*Tabeller!$I$35</f>
        <v>0</v>
      </c>
      <c r="AI10" s="6">
        <f t="shared" si="60"/>
        <v>0</v>
      </c>
      <c r="AJ10" s="87">
        <f>AI10*Tabeller!$H$26</f>
        <v>0</v>
      </c>
      <c r="AK10" s="6">
        <f>SUM(AI10:AJ10,AL10)*Tabeller!$H$28</f>
        <v>0</v>
      </c>
      <c r="AL10" s="6">
        <f>AH10*Tabeller!$H$27</f>
        <v>0</v>
      </c>
      <c r="AM10" s="6">
        <f t="shared" si="61"/>
        <v>0</v>
      </c>
      <c r="AN10" s="6">
        <f>AM10+(IF(B10="Teknisk adm bistand",Registrering!$E$51,Registrering!$B$51))</f>
        <v>0</v>
      </c>
      <c r="AO10" s="6">
        <f>AN10/Tabeller!$H$5</f>
        <v>0</v>
      </c>
      <c r="AP10" s="30"/>
      <c r="AR10" s="6">
        <f>((K10*Budsjett_FL!$AM10))/12</f>
        <v>0</v>
      </c>
      <c r="AS10" s="6">
        <f>((L10*Budsjett_FL!$AM10)*(Tabeller!J$35))/12</f>
        <v>0</v>
      </c>
      <c r="AT10" s="6">
        <f>((M10*Budsjett_FL!$AM10)*(Tabeller!K$35))/12</f>
        <v>0</v>
      </c>
      <c r="AU10" s="6">
        <f>((N10*Budsjett_FL!$AM10)*(Tabeller!L$35))/12</f>
        <v>0</v>
      </c>
      <c r="AV10" s="6">
        <f>((O10*Budsjett_FL!$AM10)*(Tabeller!M$35))/12</f>
        <v>0</v>
      </c>
      <c r="AW10" s="6">
        <f>((P10*Budsjett_FL!$AM10)*(Tabeller!N$35))/12</f>
        <v>0</v>
      </c>
      <c r="AX10" s="6">
        <f>((Q10*Budsjett_FL!$AM10)*(Tabeller!O$35))/12</f>
        <v>0</v>
      </c>
      <c r="AY10" s="6">
        <f>((R10*Budsjett_FL!$AM10)*(Tabeller!P$35))/12</f>
        <v>0</v>
      </c>
      <c r="AZ10" s="6">
        <f>((S10*Budsjett_FL!$AM10)*(Tabeller!Q$35))/12</f>
        <v>0</v>
      </c>
      <c r="BA10" s="6">
        <f>((T10*Budsjett_FL!$AM10)*(Tabeller!R$35))/12</f>
        <v>0</v>
      </c>
      <c r="BC10" s="6">
        <f t="shared" si="13"/>
        <v>0</v>
      </c>
      <c r="BD10" s="6">
        <f t="shared" si="14"/>
        <v>0</v>
      </c>
      <c r="BE10" s="6">
        <f t="shared" si="15"/>
        <v>0</v>
      </c>
      <c r="BF10" s="6">
        <f t="shared" si="16"/>
        <v>0</v>
      </c>
      <c r="BG10" s="6">
        <f t="shared" si="17"/>
        <v>0</v>
      </c>
      <c r="BH10" s="6">
        <f t="shared" si="18"/>
        <v>0</v>
      </c>
      <c r="BI10" s="6">
        <f t="shared" si="19"/>
        <v>0</v>
      </c>
      <c r="BJ10" s="6">
        <f t="shared" si="20"/>
        <v>0</v>
      </c>
      <c r="BK10" s="6">
        <f t="shared" si="21"/>
        <v>0</v>
      </c>
      <c r="BL10" s="6">
        <f t="shared" si="22"/>
        <v>0</v>
      </c>
      <c r="BO10" s="6">
        <f>IFERROR(IF($E$83=$E$82,AR10*$E$83,AR10*Budsjett_FL!$E$82),0)</f>
        <v>0</v>
      </c>
      <c r="BP10" s="6">
        <f>IFERROR(IF($E$83=$E$82,AS10*$E$83,AS10*Budsjett_FL!$E$82),0)</f>
        <v>0</v>
      </c>
      <c r="BQ10" s="6">
        <f>IFERROR(IF($E$83=$E$82,AT10*$E$83,AT10*Budsjett_FL!$E$82),0)</f>
        <v>0</v>
      </c>
      <c r="BR10" s="6">
        <f>IFERROR(IF($E$83=$E$82,AU10*$E$83,AU10*Budsjett_FL!$E$82),0)</f>
        <v>0</v>
      </c>
      <c r="BS10" s="6">
        <f>IFERROR(IF($E$83=$E$82,AV10*$E$83,AV10*Budsjett_FL!$E$82),0)</f>
        <v>0</v>
      </c>
      <c r="BT10" s="6">
        <f>IFERROR(IF($E$83=$E$82,AW10*$E$83,AW10*Budsjett_FL!$E$82),0)</f>
        <v>0</v>
      </c>
      <c r="BU10" s="6">
        <f>IFERROR(IF($E$83=$E$82,AX10*$E$83,AX10*Budsjett_FL!$E$82),0)</f>
        <v>0</v>
      </c>
      <c r="BV10" s="6">
        <f>IFERROR(IF($E$83=$E$82,AY10*$E$83,AY10*Budsjett_FL!$E$82),0)</f>
        <v>0</v>
      </c>
      <c r="BW10" s="6">
        <f>IFERROR(IF($E$83=$E$82,AZ10*$E$83,AZ10*Budsjett_FL!$E$82),0)</f>
        <v>0</v>
      </c>
      <c r="BX10" s="6">
        <f>IFERROR(IF($E$83=$E$82,BA10*$E$83,BA10*Budsjett_FL!$E$82),0)</f>
        <v>0</v>
      </c>
      <c r="CA10" s="6">
        <f t="shared" si="23"/>
        <v>0</v>
      </c>
      <c r="CB10" s="6">
        <f t="shared" si="23"/>
        <v>0</v>
      </c>
      <c r="CC10" s="6">
        <f t="shared" si="23"/>
        <v>0</v>
      </c>
      <c r="CD10" s="6">
        <f t="shared" si="23"/>
        <v>0</v>
      </c>
      <c r="CE10" s="6">
        <f t="shared" si="23"/>
        <v>0</v>
      </c>
      <c r="CF10" s="6">
        <f t="shared" si="23"/>
        <v>0</v>
      </c>
      <c r="CG10" s="6">
        <f t="shared" si="23"/>
        <v>0</v>
      </c>
      <c r="CH10" s="6">
        <f t="shared" si="23"/>
        <v>0</v>
      </c>
      <c r="CI10" s="6">
        <f t="shared" si="23"/>
        <v>0</v>
      </c>
      <c r="CJ10" s="6">
        <f t="shared" si="23"/>
        <v>0</v>
      </c>
      <c r="CL10" s="46">
        <f t="shared" si="24"/>
        <v>0</v>
      </c>
      <c r="CM10" s="6">
        <f>-((IF($CL10="Teknisk/adm. bistand/Feltassistent",Budsjett_FL!AR10*(1+Tabeller!$I$62),0))+(IF($CL10="Forsker - professor",Tabeller!I$55*K10,0)+IF($CL10="Prosjektleder/adm.leder",Tabeller!I$54*K10,0)+IF($CL10="Forsker - 1.aman.",Tabeller!I$56*K10,0)+IF($CL10="Gjesteforsker",Tabeller!I$58*K10,0)+IF($CL10="Postdoktor / forsker",Tabeller!I$59*K10,0)+IF($CL10="Stipendiat",Tabeller!I$60*K10,0)+IF($CL10="Forsker (rundsum)",Tabeller!I$57*K10,0)+IF($CL10="Vit.ass",Tabeller!I$61*K10,0))/12)</f>
        <v>0</v>
      </c>
      <c r="CN10" s="6">
        <f>-((IF($CL10="Teknisk/adm. bistand/Feltassistent",Budsjett_FL!AS10*(1+Tabeller!$I$62),0))+(IF($CL10="Forsker - professor",Tabeller!J$55*L10,0)+IF($CL10="Prosjektleder/adm.leder",Tabeller!J$54*L10,0)+IF($CL10="Forsker - 1.aman.",Tabeller!J$56*L10,0)+IF($CL10="Gjesteforsker",Tabeller!J$58*L10,0)+IF($CL10="Postdoktor / forsker",Tabeller!J$59*L10,0)+IF($CL10="Stipendiat",Tabeller!J$60*L10,0)+IF($CL10="Forsker (rundsum)",Tabeller!J$57*L10,0)+IF($CL10="Vit.ass",Tabeller!J$61*L10,0))/12)</f>
        <v>0</v>
      </c>
      <c r="CO10" s="6">
        <f>-((IF($CL10="Teknisk/adm. bistand/Feltassistent",Budsjett_FL!AT10*(1+Tabeller!$I$62),0))+(IF($CL10="Forsker - professor",Tabeller!K$55*M10,0)+IF($CL10="Prosjektleder/adm.leder",Tabeller!K$54*M10,0)+IF($CL10="Forsker - 1.aman.",Tabeller!K$56*M10,0)+IF($CL10="Gjesteforsker",Tabeller!K$58*M10,0)+IF($CL10="Postdoktor / forsker",Tabeller!K$59*M10,0)+IF($CL10="Stipendiat",Tabeller!K$60*M10,0)+IF($CL10="Forsker (rundsum)",Tabeller!K$57*M10,0)+IF($CL10="Vit.ass",Tabeller!K$61*M10,0))/12)</f>
        <v>0</v>
      </c>
      <c r="CP10" s="6">
        <f>-((IF($CL10="Teknisk/adm. bistand/Feltassistent",Budsjett_FL!AU10*(1+Tabeller!$I$62),0))+(IF($CL10="Forsker - professor",Tabeller!L$55*N10,0)+IF($CL10="Prosjektleder/adm.leder",Tabeller!L$54*N10,0)+IF($CL10="Forsker - 1.aman.",Tabeller!L$56*N10,0)+IF($CL10="Gjesteforsker",Tabeller!L$58*N10,0)+IF($CL10="Postdoktor / forsker",Tabeller!L$59*N10,0)+IF($CL10="Stipendiat",Tabeller!L$60*N10,0)+IF($CL10="Forsker (rundsum)",Tabeller!L$57*N10,0)+IF($CL10="Vit.ass",Tabeller!L$61*N10,0))/12)</f>
        <v>0</v>
      </c>
      <c r="CQ10" s="6">
        <f>-((IF($CL10="Teknisk/adm. bistand/Feltassistent",Budsjett_FL!AV10*(1+Tabeller!$I$62),0))+(IF($CL10="Forsker - professor",Tabeller!M$55*O10,0)+IF($CL10="Prosjektleder/adm.leder",Tabeller!M$54*O10,0)+IF($CL10="Forsker - 1.aman.",Tabeller!M$56*O10,0)+IF($CL10="Gjesteforsker",Tabeller!M$58*O10,0)+IF($CL10="Postdoktor / forsker",Tabeller!M$59*O10,0)+IF($CL10="Stipendiat",Tabeller!M$60*O10,0)+IF($CL10="Forsker (rundsum)",Tabeller!M$57*O10,0)+IF($CL10="Vit.ass",Tabeller!M$61*O10,0))/12)</f>
        <v>0</v>
      </c>
      <c r="CR10" s="6">
        <f>-((IF($CL10="Teknisk/adm. bistand/Feltassistent",Budsjett_FL!AW10*(1+Tabeller!$I$62),0))+(IF($CL10="Forsker - professor",Tabeller!N$55*P10,0)+IF($CL10="Prosjektleder/adm.leder",Tabeller!N$54*P10,0)+IF($CL10="Forsker - 1.aman.",Tabeller!N$56*P10,0)+IF($CL10="Gjesteforsker",Tabeller!N$58*P10,0)+IF($CL10="Postdoktor / forsker",Tabeller!N$59*P10,0)+IF($CL10="Stipendiat",Tabeller!N$60*P10,0)+IF($CL10="Forsker (rundsum)",Tabeller!N$57*P10,0)+IF($CL10="Vit.ass",Tabeller!N$61*P10,0))/12)</f>
        <v>0</v>
      </c>
      <c r="CS10" s="6">
        <f>-((IF($CL10="Teknisk/adm. bistand/Feltassistent",Budsjett_FL!AX10*(1+Tabeller!$I$62),0))+(IF($CL10="Forsker - professor",Tabeller!O$55*Q10,0)+IF($CL10="Prosjektleder/adm.leder",Tabeller!O$54*Q10,0)+IF($CL10="Forsker - 1.aman.",Tabeller!O$56*Q10,0)+IF($CL10="Gjesteforsker",Tabeller!O$58*Q10,0)+IF($CL10="Postdoktor / forsker",Tabeller!O$59*Q10,0)+IF($CL10="Stipendiat",Tabeller!O$60*Q10,0)+IF($CL10="Forsker (rundsum)",Tabeller!O$57*Q10,0)+IF($CL10="Vit.ass",Tabeller!O$61*Q10,0))/12)</f>
        <v>0</v>
      </c>
      <c r="CT10" s="6">
        <f>-((IF($CL10="Teknisk/adm. bistand/Feltassistent",Budsjett_FL!AY10*(1+Tabeller!$I$62),0))+(IF($CL10="Forsker - professor",Tabeller!P$55*R10,0)+IF($CL10="Prosjektleder/adm.leder",Tabeller!P$54*R10,0)+IF($CL10="Forsker - 1.aman.",Tabeller!P$56*R10,0)+IF($CL10="Gjesteforsker",Tabeller!P$58*R10,0)+IF($CL10="Postdoktor / forsker",Tabeller!P$59*R10,0)+IF($CL10="Stipendiat",Tabeller!P$60*R10,0)+IF($CL10="Forsker (rundsum)",Tabeller!P$57*R10,0)+IF($CL10="Vit.ass",Tabeller!P$61*R10,0))/12)</f>
        <v>0</v>
      </c>
      <c r="CU10" s="6">
        <f>-((IF($CL10="Teknisk/adm. bistand/Feltassistent",Budsjett_FL!AZ10*(1+Tabeller!$I$62),0))+(IF($CL10="Forsker - professor",Tabeller!Q$55*S10,0)+IF($CL10="Prosjektleder/adm.leder",Tabeller!Q$54*S10,0)+IF($CL10="Forsker - 1.aman.",Tabeller!Q$56*S10,0)+IF($CL10="Gjesteforsker",Tabeller!Q$58*S10,0)+IF($CL10="Postdoktor / forsker",Tabeller!Q$59*S10,0)+IF($CL10="Stipendiat",Tabeller!Q$60*S10,0)+IF($CL10="Forsker (rundsum)",Tabeller!Q$57*S10,0)+IF($CL10="Vit.ass",Tabeller!Q$61*S10,0))/12)</f>
        <v>0</v>
      </c>
      <c r="CV10" s="6">
        <f>-((IF($CL10="Teknisk/adm. bistand/Feltassistent",Budsjett_FL!BA10*(1+Tabeller!$I$62),0))+(IF($CL10="Forsker - professor",Tabeller!R$55*T10,0)+IF($CL10="Prosjektleder/adm.leder",Tabeller!R$54*T10,0)+IF($CL10="Forsker - 1.aman.",Tabeller!R$56*T10,0)+IF($CL10="Gjesteforsker",Tabeller!R$58*T10,0)+IF($CL10="Postdoktor / forsker",Tabeller!R$59*T10,0)+IF($CL10="Stipendiat",Tabeller!R$60*T10,0)+IF($CL10="Forsker (rundsum)",Tabeller!R$57*T10,0)+IF($CL10="Vit.ass",Tabeller!R$61*T10,0))/12)</f>
        <v>0</v>
      </c>
      <c r="CW10" s="8">
        <f t="shared" si="62"/>
        <v>0</v>
      </c>
      <c r="CZ10" s="46">
        <f t="shared" si="63"/>
        <v>0</v>
      </c>
      <c r="DA10" s="6">
        <f>-((IF($CZ10="Teknisk/adm. bistand/Feltassistent",IF(Budsjett_FL!AR10*(1+Tabeller!$I$62)&gt;Tabeller!I$55,Tabeller!I$55,Budsjett_FL!AR10*(1+Tabeller!$I$62)),0))+(IF($CZ10="Forsker - professor",Tabeller!I$55*K10,0)+IF($CZ10="Prosjektleder/adm.leder",Tabeller!I$54*K10,0)+IF($CZ10="Forsker - 1.aman.",Tabeller!I$56*K10,0)+IF($CZ10="Gjesteforsker",Tabeller!I$58*K10,0)+IF($CZ10="Postdoktor / forsker",Tabeller!I$59*K10,0)+IF($CZ10="Stipendiat",Tabeller!I$60*K10,0)+IF($CZ10="Forsker (rundsum)",Tabeller!I$57*K10,0)+IF($CZ10="Vit.ass",Tabeller!I$61*K10,0))/12)</f>
        <v>0</v>
      </c>
      <c r="DB10" s="6">
        <f>-((IF($CZ10="Teknisk/adm. bistand/Feltassistent",IF(Budsjett_FL!AS10*(1+Tabeller!$I$62)&gt;Tabeller!J$55,Tabeller!J$55,Budsjett_FL!AS10*(1+Tabeller!$I$62)),0))+(IF($CZ10="Forsker - professor",Tabeller!J$55*L10,0)+IF($CZ10="Prosjektleder/adm.leder",Tabeller!J$54*L10,0)+IF($CZ10="Forsker - 1.aman.",Tabeller!J$56*L10,0)+IF($CZ10="Gjesteforsker",Tabeller!J$58*L10,0)+IF($CZ10="Postdoktor / forsker",Tabeller!J$59*L10,0)+IF($CZ10="Stipendiat",Tabeller!J$60*L10,0)+IF($CZ10="Forsker (rundsum)",Tabeller!J$57*L10,0)+IF($CZ10="Vit.ass",Tabeller!J$61*L10,0))/12)</f>
        <v>0</v>
      </c>
      <c r="DC10" s="6">
        <f>-((IF($CZ10="Teknisk/adm. bistand/Feltassistent",IF(Budsjett_FL!AT10*(1+Tabeller!$I$62)&gt;Tabeller!K$55,Tabeller!K$55,Budsjett_FL!AT10*(1+Tabeller!$I$62)),0))+(IF($CZ10="Forsker - professor",Tabeller!K$55*M10,0)+IF($CZ10="Prosjektleder/adm.leder",Tabeller!K$54*M10,0)+IF($CZ10="Forsker - 1.aman.",Tabeller!K$56*M10,0)+IF($CZ10="Gjesteforsker",Tabeller!K$58*M10,0)+IF($CZ10="Postdoktor / forsker",Tabeller!K$59*M10,0)+IF($CZ10="Stipendiat",Tabeller!K$60*M10,0)+IF($CZ10="Forsker (rundsum)",Tabeller!K$57*M10,0)+IF($CZ10="Vit.ass",Tabeller!K$61*M10,0))/12)</f>
        <v>0</v>
      </c>
      <c r="DD10" s="6">
        <f>-((IF($CZ10="Teknisk/adm. bistand/Feltassistent",IF(Budsjett_FL!AU10*(1+Tabeller!$I$62)&gt;Tabeller!L$55,Tabeller!L$55,Budsjett_FL!AU10*(1+Tabeller!$I$62)),0))+(IF($CZ10="Forsker - professor",Tabeller!L$55*N10,0)+IF($CZ10="Prosjektleder/adm.leder",Tabeller!L$54*N10,0)+IF($CZ10="Forsker - 1.aman.",Tabeller!L$56*N10,0)+IF($CZ10="Gjesteforsker",Tabeller!L$58*N10,0)+IF($CZ10="Postdoktor / forsker",Tabeller!L$59*N10,0)+IF($CZ10="Stipendiat",Tabeller!L$60*N10,0)+IF($CZ10="Forsker (rundsum)",Tabeller!L$57*N10,0)+IF($CZ10="Vit.ass",Tabeller!L$61*N10,0))/12)</f>
        <v>0</v>
      </c>
      <c r="DE10" s="6">
        <f>-((IF($CZ10="Teknisk/adm. bistand/Feltassistent",IF(Budsjett_FL!AV10*(1+Tabeller!$I$62)&gt;Tabeller!M$55,Tabeller!M$55,Budsjett_FL!AV10*(1+Tabeller!$I$62)),0))+(IF($CZ10="Forsker - professor",Tabeller!M$55*O10,0)+IF($CZ10="Prosjektleder/adm.leder",Tabeller!M$54*O10,0)+IF($CZ10="Forsker - 1.aman.",Tabeller!M$56*O10,0)+IF($CZ10="Gjesteforsker",Tabeller!M$58*O10,0)+IF($CZ10="Postdoktor / forsker",Tabeller!M$59*O10,0)+IF($CZ10="Stipendiat",Tabeller!M$60*O10,0)+IF($CZ10="Forsker (rundsum)",Tabeller!M$57*O10,0)+IF($CZ10="Vit.ass",Tabeller!M$61*O10,0))/12)</f>
        <v>0</v>
      </c>
      <c r="DF10" s="6">
        <f>-((IF($CZ10="Teknisk/adm. bistand/Feltassistent",IF(Budsjett_FL!AW10*(1+Tabeller!$I$62)&gt;Tabeller!N$55,Tabeller!N$55,Budsjett_FL!AW10*(1+Tabeller!$I$62)),0))+(IF($CZ10="Forsker - professor",Tabeller!N$55*P10,0)+IF($CZ10="Prosjektleder/adm.leder",Tabeller!N$54*P10,0)+IF($CZ10="Forsker - 1.aman.",Tabeller!N$56*P10,0)+IF($CZ10="Gjesteforsker",Tabeller!N$58*P10,0)+IF($CZ10="Postdoktor / forsker",Tabeller!N$59*P10,0)+IF($CZ10="Stipendiat",Tabeller!N$60*P10,0)+IF($CZ10="Forsker (rundsum)",Tabeller!N$57*P10,0)+IF($CZ10="Vit.ass",Tabeller!N$61*P10,0))/12)</f>
        <v>0</v>
      </c>
      <c r="DG10" s="6">
        <f>-((IF($CZ10="Teknisk/adm. bistand/Feltassistent",IF(Budsjett_FL!AX10*(1+Tabeller!$I$62)&gt;Tabeller!O$55,Tabeller!O$55,Budsjett_FL!AX10*(1+Tabeller!$I$62)),0))+(IF($CZ10="Forsker - professor",Tabeller!O$55*Q10,0)+IF($CZ10="Prosjektleder/adm.leder",Tabeller!O$54*Q10,0)+IF($CZ10="Forsker - 1.aman.",Tabeller!O$56*Q10,0)+IF($CZ10="Gjesteforsker",Tabeller!O$58*Q10,0)+IF($CZ10="Postdoktor / forsker",Tabeller!O$59*Q10,0)+IF($CZ10="Stipendiat",Tabeller!O$60*Q10,0)+IF($CZ10="Forsker (rundsum)",Tabeller!O$57*Q10,0)+IF($CZ10="Vit.ass",Tabeller!O$61*Q10,0))/12)</f>
        <v>0</v>
      </c>
      <c r="DH10" s="6">
        <f>-((IF($CZ10="Teknisk/adm. bistand/Feltassistent",IF(Budsjett_FL!AY10*(1+Tabeller!$I$62)&gt;Tabeller!P$55,Tabeller!P$55,Budsjett_FL!AY10*(1+Tabeller!$I$62)),0))+(IF($CZ10="Forsker - professor",Tabeller!P$55*R10,0)+IF($CZ10="Prosjektleder/adm.leder",Tabeller!P$54*R10,0)+IF($CZ10="Forsker - 1.aman.",Tabeller!P$56*R10,0)+IF($CZ10="Gjesteforsker",Tabeller!P$58*R10,0)+IF($CZ10="Postdoktor / forsker",Tabeller!P$59*R10,0)+IF($CZ10="Stipendiat",Tabeller!P$60*R10,0)+IF($CZ10="Forsker (rundsum)",Tabeller!P$57*R10,0)+IF($CZ10="Vit.ass",Tabeller!P$61*R10,0))/12)</f>
        <v>0</v>
      </c>
      <c r="DI10" s="6">
        <f>-((IF($CZ10="Teknisk/adm. bistand/Feltassistent",IF(Budsjett_FL!AZ10*(1+Tabeller!$I$62)&gt;Tabeller!Q$55,Tabeller!Q$55,Budsjett_FL!AZ10*(1+Tabeller!$I$62)),0))+(IF($CZ10="Forsker - professor",Tabeller!Q$55*S10,0)+IF($CZ10="Prosjektleder/adm.leder",Tabeller!Q$54*S10,0)+IF($CZ10="Forsker - 1.aman.",Tabeller!Q$56*S10,0)+IF($CZ10="Gjesteforsker",Tabeller!Q$58*S10,0)+IF($CZ10="Postdoktor / forsker",Tabeller!Q$59*S10,0)+IF($CZ10="Stipendiat",Tabeller!Q$60*S10,0)+IF($CZ10="Forsker (rundsum)",Tabeller!Q$57*S10,0)+IF($CZ10="Vit.ass",Tabeller!Q$61*S10,0))/12)</f>
        <v>0</v>
      </c>
      <c r="DJ10" s="6">
        <f>-((IF($CZ10="Teknisk/adm. bistand/Feltassistent",IF(Budsjett_FL!BA10*(1+Tabeller!$I$62)&gt;Tabeller!R$55,Tabeller!R$55,Budsjett_FL!BA10*(1+Tabeller!$I$62)),0))+(IF($CZ10="Forsker - professor",Tabeller!R$55*T10,0)+IF($CZ10="Prosjektleder/adm.leder",Tabeller!R$54*T10,0)+IF($CZ10="Forsker - 1.aman.",Tabeller!R$56*T10,0)+IF($CZ10="Gjesteforsker",Tabeller!R$58*T10,0)+IF($CZ10="Postdoktor / forsker",Tabeller!R$59*T10,0)+IF($CZ10="Stipendiat",Tabeller!R$60*T10,0)+IF($CZ10="Forsker (rundsum)",Tabeller!R$57*T10,0)+IF($CZ10="Vit.ass",Tabeller!R$61*T10,0))/12)</f>
        <v>0</v>
      </c>
      <c r="DK10" s="8">
        <f t="shared" si="64"/>
        <v>0</v>
      </c>
      <c r="DM10" s="46">
        <f t="shared" si="65"/>
        <v>0</v>
      </c>
      <c r="DN10" s="6">
        <f t="shared" si="25"/>
        <v>0</v>
      </c>
      <c r="DO10" s="6">
        <f t="shared" si="26"/>
        <v>0</v>
      </c>
      <c r="DP10" s="6">
        <f t="shared" si="27"/>
        <v>0</v>
      </c>
      <c r="DQ10" s="6">
        <f t="shared" si="28"/>
        <v>0</v>
      </c>
      <c r="DR10" s="6">
        <f t="shared" si="29"/>
        <v>0</v>
      </c>
      <c r="DS10" s="6">
        <f t="shared" si="30"/>
        <v>0</v>
      </c>
      <c r="DT10" s="6">
        <f t="shared" si="31"/>
        <v>0</v>
      </c>
      <c r="DU10" s="6">
        <f t="shared" si="32"/>
        <v>0</v>
      </c>
      <c r="DV10" s="6">
        <f t="shared" si="33"/>
        <v>0</v>
      </c>
      <c r="DW10" s="6">
        <f t="shared" si="34"/>
        <v>0</v>
      </c>
      <c r="DX10" s="8">
        <f t="shared" si="78"/>
        <v>0</v>
      </c>
      <c r="DZ10" s="46">
        <f t="shared" si="67"/>
        <v>0</v>
      </c>
      <c r="EA10" s="6">
        <f t="shared" si="35"/>
        <v>0</v>
      </c>
      <c r="EB10" s="6">
        <f t="shared" si="36"/>
        <v>0</v>
      </c>
      <c r="EC10" s="6">
        <f t="shared" si="37"/>
        <v>0</v>
      </c>
      <c r="ED10" s="6">
        <f t="shared" si="38"/>
        <v>0</v>
      </c>
      <c r="EE10" s="6">
        <f t="shared" si="39"/>
        <v>0</v>
      </c>
      <c r="EF10" s="6">
        <f t="shared" si="40"/>
        <v>0</v>
      </c>
      <c r="EG10" s="6">
        <f t="shared" si="41"/>
        <v>0</v>
      </c>
      <c r="EH10" s="6">
        <f t="shared" si="42"/>
        <v>0</v>
      </c>
      <c r="EI10" s="6">
        <f t="shared" si="43"/>
        <v>0</v>
      </c>
      <c r="EJ10" s="6">
        <f t="shared" si="44"/>
        <v>0</v>
      </c>
      <c r="EK10" s="8">
        <f t="shared" si="79"/>
        <v>0</v>
      </c>
      <c r="EM10" s="46">
        <f t="shared" si="69"/>
        <v>0</v>
      </c>
      <c r="EN10" s="6">
        <f t="shared" si="45"/>
        <v>0</v>
      </c>
      <c r="EO10" s="6">
        <f t="shared" si="46"/>
        <v>0</v>
      </c>
      <c r="EP10" s="6">
        <f t="shared" si="47"/>
        <v>0</v>
      </c>
      <c r="EQ10" s="6">
        <f t="shared" si="48"/>
        <v>0</v>
      </c>
      <c r="ER10" s="6">
        <f t="shared" si="49"/>
        <v>0</v>
      </c>
      <c r="ES10" s="6">
        <f t="shared" si="50"/>
        <v>0</v>
      </c>
      <c r="ET10" s="6">
        <f t="shared" si="51"/>
        <v>0</v>
      </c>
      <c r="EU10" s="6">
        <f t="shared" si="52"/>
        <v>0</v>
      </c>
      <c r="EV10" s="6">
        <f t="shared" si="53"/>
        <v>0</v>
      </c>
      <c r="EW10" s="6">
        <f t="shared" si="54"/>
        <v>0</v>
      </c>
      <c r="EX10" s="8">
        <f t="shared" si="80"/>
        <v>0</v>
      </c>
      <c r="FA10" s="46">
        <f t="shared" si="55"/>
        <v>0</v>
      </c>
      <c r="FB10" s="6"/>
      <c r="FC10" s="6"/>
      <c r="FD10" s="6"/>
      <c r="FE10" s="6"/>
      <c r="FF10" s="6"/>
      <c r="FG10" s="6"/>
      <c r="FH10" s="6"/>
      <c r="FI10" s="6"/>
      <c r="FJ10" s="6"/>
      <c r="FK10" s="6"/>
      <c r="FL10" s="8">
        <f t="shared" si="81"/>
        <v>0</v>
      </c>
      <c r="FO10" s="6">
        <f>IFERROR(IF($B10="Teknisk/adm. Bistand",(K10/12)*Tabeller!J$11,(K10/12)*Tabeller!J$10),0)</f>
        <v>0</v>
      </c>
      <c r="FP10" s="6">
        <f>IFERROR(IF($B10="Teknisk/adm. Bistand",(L10/12)*Tabeller!K$11,(L10/12)*Tabeller!K$10),0)</f>
        <v>0</v>
      </c>
      <c r="FQ10" s="6">
        <f>IFERROR(IF($B10="Teknisk/adm. Bistand",(M10/12)*Tabeller!L$11,(M10/12)*Tabeller!L$10),0)</f>
        <v>0</v>
      </c>
      <c r="FR10" s="6">
        <f>IFERROR(IF($B10="Teknisk/adm. Bistand",(N10/12)*Tabeller!M$11,(N10/12)*Tabeller!M$10),0)</f>
        <v>0</v>
      </c>
      <c r="FS10" s="6">
        <f>IFERROR(IF($B10="Teknisk/adm. Bistand",(O10/12)*Tabeller!N$11,(O10/12)*Tabeller!N$10),0)</f>
        <v>0</v>
      </c>
      <c r="FT10" s="6">
        <f>IFERROR(IF($B10="Teknisk/adm. Bistand",(P10/12)*Tabeller!O$11,(P10/12)*Tabeller!O$10),0)</f>
        <v>0</v>
      </c>
      <c r="FU10" s="6">
        <f>IFERROR(IF($B10="Teknisk/adm. Bistand",(Q10/12)*Tabeller!P$11,(Q10/12)*Tabeller!P$10),0)</f>
        <v>0</v>
      </c>
      <c r="FV10" s="6">
        <f>IFERROR(IF($B10="Teknisk/adm. Bistand",(R10/12)*Tabeller!Q$11,(R10/12)*Tabeller!Q$10),0)</f>
        <v>0</v>
      </c>
      <c r="FW10" s="6">
        <f>IFERROR(IF($B10="Teknisk/adm. Bistand",(S10/12)*Tabeller!R$11,(S10/12)*Tabeller!R$10),0)</f>
        <v>0</v>
      </c>
      <c r="FX10" s="6">
        <f>IFERROR(IF($B10="Teknisk/adm. Bistand",(T10/12)*Tabeller!S$11,(T10/12)*Tabeller!S$10),0)</f>
        <v>0</v>
      </c>
    </row>
    <row r="11" spans="1:180" ht="15" x14ac:dyDescent="0.25">
      <c r="B11" s="484"/>
      <c r="C11" s="388">
        <f>IF(Registrering!$B$28="Fast beløp",0,IF(Registrering!$B$28="Sats for ekst. fin. overhead",0,DK11))</f>
        <v>0</v>
      </c>
      <c r="D11" s="388">
        <f t="shared" si="56"/>
        <v>0</v>
      </c>
      <c r="E11" s="388">
        <f t="shared" si="57"/>
        <v>0</v>
      </c>
      <c r="F11" s="388">
        <f t="shared" si="58"/>
        <v>0</v>
      </c>
      <c r="G11" s="57">
        <f t="shared" si="77"/>
        <v>0</v>
      </c>
      <c r="H11" s="585"/>
      <c r="I11" s="588"/>
      <c r="J11" s="597"/>
      <c r="K11" s="598"/>
      <c r="L11" s="598"/>
      <c r="M11" s="598"/>
      <c r="N11" s="598"/>
      <c r="O11" s="598"/>
      <c r="P11" s="598"/>
      <c r="Q11" s="598"/>
      <c r="R11" s="598"/>
      <c r="S11" s="587"/>
      <c r="T11" s="587"/>
      <c r="AG11" s="6">
        <f t="shared" si="59"/>
        <v>0</v>
      </c>
      <c r="AH11" s="6">
        <f>AG11*Tabeller!$I$35</f>
        <v>0</v>
      </c>
      <c r="AI11" s="6">
        <f t="shared" si="60"/>
        <v>0</v>
      </c>
      <c r="AJ11" s="87">
        <f>AI11*Tabeller!$H$26</f>
        <v>0</v>
      </c>
      <c r="AK11" s="6">
        <f>SUM(AI11:AJ11,AL11)*Tabeller!$H$28</f>
        <v>0</v>
      </c>
      <c r="AL11" s="6">
        <f>AH11*Tabeller!$H$27</f>
        <v>0</v>
      </c>
      <c r="AM11" s="6">
        <f t="shared" si="61"/>
        <v>0</v>
      </c>
      <c r="AN11" s="6">
        <f>AM11+(IF(B11="Teknisk adm bistand",Registrering!$E$51,Registrering!$B$51))</f>
        <v>0</v>
      </c>
      <c r="AO11" s="6">
        <f>AN11/Tabeller!$H$5</f>
        <v>0</v>
      </c>
      <c r="AP11" s="30"/>
      <c r="AR11" s="6">
        <f>((K11*Budsjett_FL!$AM11))/12</f>
        <v>0</v>
      </c>
      <c r="AS11" s="6">
        <f>((L11*Budsjett_FL!$AM11)*(Tabeller!J$35))/12</f>
        <v>0</v>
      </c>
      <c r="AT11" s="6">
        <f>((M11*Budsjett_FL!$AM11)*(Tabeller!K$35))/12</f>
        <v>0</v>
      </c>
      <c r="AU11" s="6">
        <f>((N11*Budsjett_FL!$AM11)*(Tabeller!L$35))/12</f>
        <v>0</v>
      </c>
      <c r="AV11" s="6">
        <f>((O11*Budsjett_FL!$AM11)*(Tabeller!M$35))/12</f>
        <v>0</v>
      </c>
      <c r="AW11" s="6">
        <f>((P11*Budsjett_FL!$AM11)*(Tabeller!N$35))/12</f>
        <v>0</v>
      </c>
      <c r="AX11" s="6">
        <f>((Q11*Budsjett_FL!$AM11)*(Tabeller!O$35))/12</f>
        <v>0</v>
      </c>
      <c r="AY11" s="6">
        <f>((R11*Budsjett_FL!$AM11)*(Tabeller!P$35))/12</f>
        <v>0</v>
      </c>
      <c r="AZ11" s="6">
        <f>((S11*Budsjett_FL!$AM11)*(Tabeller!Q$35))/12</f>
        <v>0</v>
      </c>
      <c r="BA11" s="6">
        <f>((T11*Budsjett_FL!$AM11)*(Tabeller!R$35))/12</f>
        <v>0</v>
      </c>
      <c r="BC11" s="6">
        <f t="shared" si="13"/>
        <v>0</v>
      </c>
      <c r="BD11" s="6">
        <f t="shared" si="14"/>
        <v>0</v>
      </c>
      <c r="BE11" s="6">
        <f t="shared" si="15"/>
        <v>0</v>
      </c>
      <c r="BF11" s="6">
        <f t="shared" si="16"/>
        <v>0</v>
      </c>
      <c r="BG11" s="6">
        <f t="shared" si="17"/>
        <v>0</v>
      </c>
      <c r="BH11" s="6">
        <f t="shared" si="18"/>
        <v>0</v>
      </c>
      <c r="BI11" s="6">
        <f t="shared" si="19"/>
        <v>0</v>
      </c>
      <c r="BJ11" s="6">
        <f t="shared" si="20"/>
        <v>0</v>
      </c>
      <c r="BK11" s="6">
        <f t="shared" si="21"/>
        <v>0</v>
      </c>
      <c r="BL11" s="6">
        <f t="shared" si="22"/>
        <v>0</v>
      </c>
      <c r="BO11" s="6">
        <f>IFERROR(IF($E$83=$E$82,AR11*$E$83,AR11*Budsjett_FL!$E$82),0)</f>
        <v>0</v>
      </c>
      <c r="BP11" s="6">
        <f>IFERROR(IF($E$83=$E$82,AS11*$E$83,AS11*Budsjett_FL!$E$82),0)</f>
        <v>0</v>
      </c>
      <c r="BQ11" s="6">
        <f>IFERROR(IF($E$83=$E$82,AT11*$E$83,AT11*Budsjett_FL!$E$82),0)</f>
        <v>0</v>
      </c>
      <c r="BR11" s="6">
        <f>IFERROR(IF($E$83=$E$82,AU11*$E$83,AU11*Budsjett_FL!$E$82),0)</f>
        <v>0</v>
      </c>
      <c r="BS11" s="6">
        <f>IFERROR(IF($E$83=$E$82,AV11*$E$83,AV11*Budsjett_FL!$E$82),0)</f>
        <v>0</v>
      </c>
      <c r="BT11" s="6">
        <f>IFERROR(IF($E$83=$E$82,AW11*$E$83,AW11*Budsjett_FL!$E$82),0)</f>
        <v>0</v>
      </c>
      <c r="BU11" s="6">
        <f>IFERROR(IF($E$83=$E$82,AX11*$E$83,AX11*Budsjett_FL!$E$82),0)</f>
        <v>0</v>
      </c>
      <c r="BV11" s="6">
        <f>IFERROR(IF($E$83=$E$82,AY11*$E$83,AY11*Budsjett_FL!$E$82),0)</f>
        <v>0</v>
      </c>
      <c r="BW11" s="6">
        <f>IFERROR(IF($E$83=$E$82,AZ11*$E$83,AZ11*Budsjett_FL!$E$82),0)</f>
        <v>0</v>
      </c>
      <c r="BX11" s="6">
        <f>IFERROR(IF($E$83=$E$82,BA11*$E$83,BA11*Budsjett_FL!$E$82),0)</f>
        <v>0</v>
      </c>
      <c r="CA11" s="6">
        <f t="shared" si="23"/>
        <v>0</v>
      </c>
      <c r="CB11" s="6">
        <f t="shared" si="23"/>
        <v>0</v>
      </c>
      <c r="CC11" s="6">
        <f t="shared" si="23"/>
        <v>0</v>
      </c>
      <c r="CD11" s="6">
        <f t="shared" si="23"/>
        <v>0</v>
      </c>
      <c r="CE11" s="6">
        <f t="shared" si="23"/>
        <v>0</v>
      </c>
      <c r="CF11" s="6">
        <f t="shared" si="23"/>
        <v>0</v>
      </c>
      <c r="CG11" s="6">
        <f t="shared" si="23"/>
        <v>0</v>
      </c>
      <c r="CH11" s="6">
        <f t="shared" si="23"/>
        <v>0</v>
      </c>
      <c r="CI11" s="6">
        <f t="shared" si="23"/>
        <v>0</v>
      </c>
      <c r="CJ11" s="6">
        <f t="shared" si="23"/>
        <v>0</v>
      </c>
      <c r="CL11" s="46">
        <f t="shared" si="24"/>
        <v>0</v>
      </c>
      <c r="CM11" s="6">
        <f>-((IF($CL11="Teknisk/adm. bistand/Feltassistent",Budsjett_FL!AR11*(1+Tabeller!$I$62),0))+(IF($CL11="Forsker - professor",Tabeller!I$55*K11,0)+IF($CL11="Prosjektleder/adm.leder",Tabeller!I$54*K11,0)+IF($CL11="Forsker - 1.aman.",Tabeller!I$56*K11,0)+IF($CL11="Gjesteforsker",Tabeller!I$58*K11,0)+IF($CL11="Postdoktor / forsker",Tabeller!I$59*K11,0)+IF($CL11="Stipendiat",Tabeller!I$60*K11,0)+IF($CL11="Forsker (rundsum)",Tabeller!I$57*K11,0)+IF($CL11="Vit.ass",Tabeller!I$61*K11,0))/12)</f>
        <v>0</v>
      </c>
      <c r="CN11" s="6">
        <f>-((IF($CL11="Teknisk/adm. bistand/Feltassistent",Budsjett_FL!AS11*(1+Tabeller!$I$62),0))+(IF($CL11="Forsker - professor",Tabeller!J$55*L11,0)+IF($CL11="Prosjektleder/adm.leder",Tabeller!J$54*L11,0)+IF($CL11="Forsker - 1.aman.",Tabeller!J$56*L11,0)+IF($CL11="Gjesteforsker",Tabeller!J$58*L11,0)+IF($CL11="Postdoktor / forsker",Tabeller!J$59*L11,0)+IF($CL11="Stipendiat",Tabeller!J$60*L11,0)+IF($CL11="Forsker (rundsum)",Tabeller!J$57*L11,0)+IF($CL11="Vit.ass",Tabeller!J$61*L11,0))/12)</f>
        <v>0</v>
      </c>
      <c r="CO11" s="6">
        <f>-((IF($CL11="Teknisk/adm. bistand/Feltassistent",Budsjett_FL!AT11*(1+Tabeller!$I$62),0))+(IF($CL11="Forsker - professor",Tabeller!K$55*M11,0)+IF($CL11="Prosjektleder/adm.leder",Tabeller!K$54*M11,0)+IF($CL11="Forsker - 1.aman.",Tabeller!K$56*M11,0)+IF($CL11="Gjesteforsker",Tabeller!K$58*M11,0)+IF($CL11="Postdoktor / forsker",Tabeller!K$59*M11,0)+IF($CL11="Stipendiat",Tabeller!K$60*M11,0)+IF($CL11="Forsker (rundsum)",Tabeller!K$57*M11,0)+IF($CL11="Vit.ass",Tabeller!K$61*M11,0))/12)</f>
        <v>0</v>
      </c>
      <c r="CP11" s="6">
        <f>-((IF($CL11="Teknisk/adm. bistand/Feltassistent",Budsjett_FL!AU11*(1+Tabeller!$I$62),0))+(IF($CL11="Forsker - professor",Tabeller!L$55*N11,0)+IF($CL11="Prosjektleder/adm.leder",Tabeller!L$54*N11,0)+IF($CL11="Forsker - 1.aman.",Tabeller!L$56*N11,0)+IF($CL11="Gjesteforsker",Tabeller!L$58*N11,0)+IF($CL11="Postdoktor / forsker",Tabeller!L$59*N11,0)+IF($CL11="Stipendiat",Tabeller!L$60*N11,0)+IF($CL11="Forsker (rundsum)",Tabeller!L$57*N11,0)+IF($CL11="Vit.ass",Tabeller!L$61*N11,0))/12)</f>
        <v>0</v>
      </c>
      <c r="CQ11" s="6">
        <f>-((IF($CL11="Teknisk/adm. bistand/Feltassistent",Budsjett_FL!AV11*(1+Tabeller!$I$62),0))+(IF($CL11="Forsker - professor",Tabeller!M$55*O11,0)+IF($CL11="Prosjektleder/adm.leder",Tabeller!M$54*O11,0)+IF($CL11="Forsker - 1.aman.",Tabeller!M$56*O11,0)+IF($CL11="Gjesteforsker",Tabeller!M$58*O11,0)+IF($CL11="Postdoktor / forsker",Tabeller!M$59*O11,0)+IF($CL11="Stipendiat",Tabeller!M$60*O11,0)+IF($CL11="Forsker (rundsum)",Tabeller!M$57*O11,0)+IF($CL11="Vit.ass",Tabeller!M$61*O11,0))/12)</f>
        <v>0</v>
      </c>
      <c r="CR11" s="6">
        <f>-((IF($CL11="Teknisk/adm. bistand/Feltassistent",Budsjett_FL!AW11*(1+Tabeller!$I$62),0))+(IF($CL11="Forsker - professor",Tabeller!N$55*P11,0)+IF($CL11="Prosjektleder/adm.leder",Tabeller!N$54*P11,0)+IF($CL11="Forsker - 1.aman.",Tabeller!N$56*P11,0)+IF($CL11="Gjesteforsker",Tabeller!N$58*P11,0)+IF($CL11="Postdoktor / forsker",Tabeller!N$59*P11,0)+IF($CL11="Stipendiat",Tabeller!N$60*P11,0)+IF($CL11="Forsker (rundsum)",Tabeller!N$57*P11,0)+IF($CL11="Vit.ass",Tabeller!N$61*P11,0))/12)</f>
        <v>0</v>
      </c>
      <c r="CS11" s="6">
        <f>-((IF($CL11="Teknisk/adm. bistand/Feltassistent",Budsjett_FL!AX11*(1+Tabeller!$I$62),0))+(IF($CL11="Forsker - professor",Tabeller!O$55*Q11,0)+IF($CL11="Prosjektleder/adm.leder",Tabeller!O$54*Q11,0)+IF($CL11="Forsker - 1.aman.",Tabeller!O$56*Q11,0)+IF($CL11="Gjesteforsker",Tabeller!O$58*Q11,0)+IF($CL11="Postdoktor / forsker",Tabeller!O$59*Q11,0)+IF($CL11="Stipendiat",Tabeller!O$60*Q11,0)+IF($CL11="Forsker (rundsum)",Tabeller!O$57*Q11,0)+IF($CL11="Vit.ass",Tabeller!O$61*Q11,0))/12)</f>
        <v>0</v>
      </c>
      <c r="CT11" s="6">
        <f>-((IF($CL11="Teknisk/adm. bistand/Feltassistent",Budsjett_FL!AY11*(1+Tabeller!$I$62),0))+(IF($CL11="Forsker - professor",Tabeller!P$55*R11,0)+IF($CL11="Prosjektleder/adm.leder",Tabeller!P$54*R11,0)+IF($CL11="Forsker - 1.aman.",Tabeller!P$56*R11,0)+IF($CL11="Gjesteforsker",Tabeller!P$58*R11,0)+IF($CL11="Postdoktor / forsker",Tabeller!P$59*R11,0)+IF($CL11="Stipendiat",Tabeller!P$60*R11,0)+IF($CL11="Forsker (rundsum)",Tabeller!P$57*R11,0)+IF($CL11="Vit.ass",Tabeller!P$61*R11,0))/12)</f>
        <v>0</v>
      </c>
      <c r="CU11" s="6">
        <f>-((IF($CL11="Teknisk/adm. bistand/Feltassistent",Budsjett_FL!AZ11*(1+Tabeller!$I$62),0))+(IF($CL11="Forsker - professor",Tabeller!Q$55*S11,0)+IF($CL11="Prosjektleder/adm.leder",Tabeller!Q$54*S11,0)+IF($CL11="Forsker - 1.aman.",Tabeller!Q$56*S11,0)+IF($CL11="Gjesteforsker",Tabeller!Q$58*S11,0)+IF($CL11="Postdoktor / forsker",Tabeller!Q$59*S11,0)+IF($CL11="Stipendiat",Tabeller!Q$60*S11,0)+IF($CL11="Forsker (rundsum)",Tabeller!Q$57*S11,0)+IF($CL11="Vit.ass",Tabeller!Q$61*S11,0))/12)</f>
        <v>0</v>
      </c>
      <c r="CV11" s="6">
        <f>-((IF($CL11="Teknisk/adm. bistand/Feltassistent",Budsjett_FL!BA11*(1+Tabeller!$I$62),0))+(IF($CL11="Forsker - professor",Tabeller!R$55*T11,0)+IF($CL11="Prosjektleder/adm.leder",Tabeller!R$54*T11,0)+IF($CL11="Forsker - 1.aman.",Tabeller!R$56*T11,0)+IF($CL11="Gjesteforsker",Tabeller!R$58*T11,0)+IF($CL11="Postdoktor / forsker",Tabeller!R$59*T11,0)+IF($CL11="Stipendiat",Tabeller!R$60*T11,0)+IF($CL11="Forsker (rundsum)",Tabeller!R$57*T11,0)+IF($CL11="Vit.ass",Tabeller!R$61*T11,0))/12)</f>
        <v>0</v>
      </c>
      <c r="CW11" s="8">
        <f t="shared" si="62"/>
        <v>0</v>
      </c>
      <c r="CZ11" s="46">
        <f t="shared" si="63"/>
        <v>0</v>
      </c>
      <c r="DA11" s="6">
        <f>-((IF($CZ11="Teknisk/adm. bistand/Feltassistent",IF(Budsjett_FL!AR11*(1+Tabeller!$I$62)&gt;Tabeller!I$55,Tabeller!I$55,Budsjett_FL!AR11*(1+Tabeller!$I$62)),0))+(IF($CZ11="Forsker - professor",Tabeller!I$55*K11,0)+IF($CZ11="Prosjektleder/adm.leder",Tabeller!I$54*K11,0)+IF($CZ11="Forsker - 1.aman.",Tabeller!I$56*K11,0)+IF($CZ11="Gjesteforsker",Tabeller!I$58*K11,0)+IF($CZ11="Postdoktor / forsker",Tabeller!I$59*K11,0)+IF($CZ11="Stipendiat",Tabeller!I$60*K11,0)+IF($CZ11="Forsker (rundsum)",Tabeller!I$57*K11,0)+IF($CZ11="Vit.ass",Tabeller!I$61*K11,0))/12)</f>
        <v>0</v>
      </c>
      <c r="DB11" s="6">
        <f>-((IF($CZ11="Teknisk/adm. bistand/Feltassistent",IF(Budsjett_FL!AS11*(1+Tabeller!$I$62)&gt;Tabeller!J$55,Tabeller!J$55,Budsjett_FL!AS11*(1+Tabeller!$I$62)),0))+(IF($CZ11="Forsker - professor",Tabeller!J$55*L11,0)+IF($CZ11="Prosjektleder/adm.leder",Tabeller!J$54*L11,0)+IF($CZ11="Forsker - 1.aman.",Tabeller!J$56*L11,0)+IF($CZ11="Gjesteforsker",Tabeller!J$58*L11,0)+IF($CZ11="Postdoktor / forsker",Tabeller!J$59*L11,0)+IF($CZ11="Stipendiat",Tabeller!J$60*L11,0)+IF($CZ11="Forsker (rundsum)",Tabeller!J$57*L11,0)+IF($CZ11="Vit.ass",Tabeller!J$61*L11,0))/12)</f>
        <v>0</v>
      </c>
      <c r="DC11" s="6">
        <f>-((IF($CZ11="Teknisk/adm. bistand/Feltassistent",IF(Budsjett_FL!AT11*(1+Tabeller!$I$62)&gt;Tabeller!K$55,Tabeller!K$55,Budsjett_FL!AT11*(1+Tabeller!$I$62)),0))+(IF($CZ11="Forsker - professor",Tabeller!K$55*M11,0)+IF($CZ11="Prosjektleder/adm.leder",Tabeller!K$54*M11,0)+IF($CZ11="Forsker - 1.aman.",Tabeller!K$56*M11,0)+IF($CZ11="Gjesteforsker",Tabeller!K$58*M11,0)+IF($CZ11="Postdoktor / forsker",Tabeller!K$59*M11,0)+IF($CZ11="Stipendiat",Tabeller!K$60*M11,0)+IF($CZ11="Forsker (rundsum)",Tabeller!K$57*M11,0)+IF($CZ11="Vit.ass",Tabeller!K$61*M11,0))/12)</f>
        <v>0</v>
      </c>
      <c r="DD11" s="6">
        <f>-((IF($CZ11="Teknisk/adm. bistand/Feltassistent",IF(Budsjett_FL!AU11*(1+Tabeller!$I$62)&gt;Tabeller!L$55,Tabeller!L$55,Budsjett_FL!AU11*(1+Tabeller!$I$62)),0))+(IF($CZ11="Forsker - professor",Tabeller!L$55*N11,0)+IF($CZ11="Prosjektleder/adm.leder",Tabeller!L$54*N11,0)+IF($CZ11="Forsker - 1.aman.",Tabeller!L$56*N11,0)+IF($CZ11="Gjesteforsker",Tabeller!L$58*N11,0)+IF($CZ11="Postdoktor / forsker",Tabeller!L$59*N11,0)+IF($CZ11="Stipendiat",Tabeller!L$60*N11,0)+IF($CZ11="Forsker (rundsum)",Tabeller!L$57*N11,0)+IF($CZ11="Vit.ass",Tabeller!L$61*N11,0))/12)</f>
        <v>0</v>
      </c>
      <c r="DE11" s="6">
        <f>-((IF($CZ11="Teknisk/adm. bistand/Feltassistent",IF(Budsjett_FL!AV11*(1+Tabeller!$I$62)&gt;Tabeller!M$55,Tabeller!M$55,Budsjett_FL!AV11*(1+Tabeller!$I$62)),0))+(IF($CZ11="Forsker - professor",Tabeller!M$55*O11,0)+IF($CZ11="Prosjektleder/adm.leder",Tabeller!M$54*O11,0)+IF($CZ11="Forsker - 1.aman.",Tabeller!M$56*O11,0)+IF($CZ11="Gjesteforsker",Tabeller!M$58*O11,0)+IF($CZ11="Postdoktor / forsker",Tabeller!M$59*O11,0)+IF($CZ11="Stipendiat",Tabeller!M$60*O11,0)+IF($CZ11="Forsker (rundsum)",Tabeller!M$57*O11,0)+IF($CZ11="Vit.ass",Tabeller!M$61*O11,0))/12)</f>
        <v>0</v>
      </c>
      <c r="DF11" s="6">
        <f>-((IF($CZ11="Teknisk/adm. bistand/Feltassistent",IF(Budsjett_FL!AW11*(1+Tabeller!$I$62)&gt;Tabeller!N$55,Tabeller!N$55,Budsjett_FL!AW11*(1+Tabeller!$I$62)),0))+(IF($CZ11="Forsker - professor",Tabeller!N$55*P11,0)+IF($CZ11="Prosjektleder/adm.leder",Tabeller!N$54*P11,0)+IF($CZ11="Forsker - 1.aman.",Tabeller!N$56*P11,0)+IF($CZ11="Gjesteforsker",Tabeller!N$58*P11,0)+IF($CZ11="Postdoktor / forsker",Tabeller!N$59*P11,0)+IF($CZ11="Stipendiat",Tabeller!N$60*P11,0)+IF($CZ11="Forsker (rundsum)",Tabeller!N$57*P11,0)+IF($CZ11="Vit.ass",Tabeller!N$61*P11,0))/12)</f>
        <v>0</v>
      </c>
      <c r="DG11" s="6">
        <f>-((IF($CZ11="Teknisk/adm. bistand/Feltassistent",IF(Budsjett_FL!AX11*(1+Tabeller!$I$62)&gt;Tabeller!O$55,Tabeller!O$55,Budsjett_FL!AX11*(1+Tabeller!$I$62)),0))+(IF($CZ11="Forsker - professor",Tabeller!O$55*Q11,0)+IF($CZ11="Prosjektleder/adm.leder",Tabeller!O$54*Q11,0)+IF($CZ11="Forsker - 1.aman.",Tabeller!O$56*Q11,0)+IF($CZ11="Gjesteforsker",Tabeller!O$58*Q11,0)+IF($CZ11="Postdoktor / forsker",Tabeller!O$59*Q11,0)+IF($CZ11="Stipendiat",Tabeller!O$60*Q11,0)+IF($CZ11="Forsker (rundsum)",Tabeller!O$57*Q11,0)+IF($CZ11="Vit.ass",Tabeller!O$61*Q11,0))/12)</f>
        <v>0</v>
      </c>
      <c r="DH11" s="6">
        <f>-((IF($CZ11="Teknisk/adm. bistand/Feltassistent",IF(Budsjett_FL!AY11*(1+Tabeller!$I$62)&gt;Tabeller!P$55,Tabeller!P$55,Budsjett_FL!AY11*(1+Tabeller!$I$62)),0))+(IF($CZ11="Forsker - professor",Tabeller!P$55*R11,0)+IF($CZ11="Prosjektleder/adm.leder",Tabeller!P$54*R11,0)+IF($CZ11="Forsker - 1.aman.",Tabeller!P$56*R11,0)+IF($CZ11="Gjesteforsker",Tabeller!P$58*R11,0)+IF($CZ11="Postdoktor / forsker",Tabeller!P$59*R11,0)+IF($CZ11="Stipendiat",Tabeller!P$60*R11,0)+IF($CZ11="Forsker (rundsum)",Tabeller!P$57*R11,0)+IF($CZ11="Vit.ass",Tabeller!P$61*R11,0))/12)</f>
        <v>0</v>
      </c>
      <c r="DI11" s="6">
        <f>-((IF($CZ11="Teknisk/adm. bistand/Feltassistent",IF(Budsjett_FL!AZ11*(1+Tabeller!$I$62)&gt;Tabeller!Q$55,Tabeller!Q$55,Budsjett_FL!AZ11*(1+Tabeller!$I$62)),0))+(IF($CZ11="Forsker - professor",Tabeller!Q$55*S11,0)+IF($CZ11="Prosjektleder/adm.leder",Tabeller!Q$54*S11,0)+IF($CZ11="Forsker - 1.aman.",Tabeller!Q$56*S11,0)+IF($CZ11="Gjesteforsker",Tabeller!Q$58*S11,0)+IF($CZ11="Postdoktor / forsker",Tabeller!Q$59*S11,0)+IF($CZ11="Stipendiat",Tabeller!Q$60*S11,0)+IF($CZ11="Forsker (rundsum)",Tabeller!Q$57*S11,0)+IF($CZ11="Vit.ass",Tabeller!Q$61*S11,0))/12)</f>
        <v>0</v>
      </c>
      <c r="DJ11" s="6">
        <f>-((IF($CZ11="Teknisk/adm. bistand/Feltassistent",IF(Budsjett_FL!BA11*(1+Tabeller!$I$62)&gt;Tabeller!R$55,Tabeller!R$55,Budsjett_FL!BA11*(1+Tabeller!$I$62)),0))+(IF($CZ11="Forsker - professor",Tabeller!R$55*T11,0)+IF($CZ11="Prosjektleder/adm.leder",Tabeller!R$54*T11,0)+IF($CZ11="Forsker - 1.aman.",Tabeller!R$56*T11,0)+IF($CZ11="Gjesteforsker",Tabeller!R$58*T11,0)+IF($CZ11="Postdoktor / forsker",Tabeller!R$59*T11,0)+IF($CZ11="Stipendiat",Tabeller!R$60*T11,0)+IF($CZ11="Forsker (rundsum)",Tabeller!R$57*T11,0)+IF($CZ11="Vit.ass",Tabeller!R$61*T11,0))/12)</f>
        <v>0</v>
      </c>
      <c r="DK11" s="8">
        <f t="shared" si="64"/>
        <v>0</v>
      </c>
      <c r="DM11" s="46">
        <f t="shared" si="65"/>
        <v>0</v>
      </c>
      <c r="DN11" s="6">
        <f t="shared" si="25"/>
        <v>0</v>
      </c>
      <c r="DO11" s="6">
        <f t="shared" si="26"/>
        <v>0</v>
      </c>
      <c r="DP11" s="6">
        <f t="shared" si="27"/>
        <v>0</v>
      </c>
      <c r="DQ11" s="6">
        <f t="shared" si="28"/>
        <v>0</v>
      </c>
      <c r="DR11" s="6">
        <f t="shared" si="29"/>
        <v>0</v>
      </c>
      <c r="DS11" s="6">
        <f t="shared" si="30"/>
        <v>0</v>
      </c>
      <c r="DT11" s="6">
        <f t="shared" si="31"/>
        <v>0</v>
      </c>
      <c r="DU11" s="6">
        <f t="shared" si="32"/>
        <v>0</v>
      </c>
      <c r="DV11" s="6">
        <f t="shared" si="33"/>
        <v>0</v>
      </c>
      <c r="DW11" s="6">
        <f t="shared" si="34"/>
        <v>0</v>
      </c>
      <c r="DX11" s="8">
        <f t="shared" si="78"/>
        <v>0</v>
      </c>
      <c r="DZ11" s="46">
        <f t="shared" si="67"/>
        <v>0</v>
      </c>
      <c r="EA11" s="6">
        <f t="shared" si="35"/>
        <v>0</v>
      </c>
      <c r="EB11" s="6">
        <f t="shared" si="36"/>
        <v>0</v>
      </c>
      <c r="EC11" s="6">
        <f t="shared" si="37"/>
        <v>0</v>
      </c>
      <c r="ED11" s="6">
        <f t="shared" si="38"/>
        <v>0</v>
      </c>
      <c r="EE11" s="6">
        <f t="shared" si="39"/>
        <v>0</v>
      </c>
      <c r="EF11" s="6">
        <f t="shared" si="40"/>
        <v>0</v>
      </c>
      <c r="EG11" s="6">
        <f t="shared" si="41"/>
        <v>0</v>
      </c>
      <c r="EH11" s="6">
        <f t="shared" si="42"/>
        <v>0</v>
      </c>
      <c r="EI11" s="6">
        <f t="shared" si="43"/>
        <v>0</v>
      </c>
      <c r="EJ11" s="6">
        <f t="shared" si="44"/>
        <v>0</v>
      </c>
      <c r="EK11" s="8">
        <f t="shared" si="79"/>
        <v>0</v>
      </c>
      <c r="EM11" s="46">
        <f t="shared" si="69"/>
        <v>0</v>
      </c>
      <c r="EN11" s="6">
        <f t="shared" si="45"/>
        <v>0</v>
      </c>
      <c r="EO11" s="6">
        <f t="shared" si="46"/>
        <v>0</v>
      </c>
      <c r="EP11" s="6">
        <f t="shared" si="47"/>
        <v>0</v>
      </c>
      <c r="EQ11" s="6">
        <f t="shared" si="48"/>
        <v>0</v>
      </c>
      <c r="ER11" s="6">
        <f t="shared" si="49"/>
        <v>0</v>
      </c>
      <c r="ES11" s="6">
        <f t="shared" si="50"/>
        <v>0</v>
      </c>
      <c r="ET11" s="6">
        <f t="shared" si="51"/>
        <v>0</v>
      </c>
      <c r="EU11" s="6">
        <f t="shared" si="52"/>
        <v>0</v>
      </c>
      <c r="EV11" s="6">
        <f t="shared" si="53"/>
        <v>0</v>
      </c>
      <c r="EW11" s="6">
        <f t="shared" si="54"/>
        <v>0</v>
      </c>
      <c r="EX11" s="8">
        <f t="shared" si="80"/>
        <v>0</v>
      </c>
      <c r="FA11" s="46">
        <f t="shared" si="55"/>
        <v>0</v>
      </c>
      <c r="FB11" s="6"/>
      <c r="FC11" s="6"/>
      <c r="FD11" s="6"/>
      <c r="FE11" s="6"/>
      <c r="FF11" s="6"/>
      <c r="FG11" s="6"/>
      <c r="FH11" s="6"/>
      <c r="FI11" s="6"/>
      <c r="FJ11" s="6"/>
      <c r="FK11" s="6"/>
      <c r="FL11" s="8">
        <f t="shared" si="81"/>
        <v>0</v>
      </c>
      <c r="FO11" s="6">
        <f>IFERROR(IF($B11="Teknisk/adm. Bistand",(K11/12)*Tabeller!J$11,(K11/12)*Tabeller!J$10),0)</f>
        <v>0</v>
      </c>
      <c r="FP11" s="6">
        <f>IFERROR(IF($B11="Teknisk/adm. Bistand",(L11/12)*Tabeller!K$11,(L11/12)*Tabeller!K$10),0)</f>
        <v>0</v>
      </c>
      <c r="FQ11" s="6">
        <f>IFERROR(IF($B11="Teknisk/adm. Bistand",(M11/12)*Tabeller!L$11,(M11/12)*Tabeller!L$10),0)</f>
        <v>0</v>
      </c>
      <c r="FR11" s="6">
        <f>IFERROR(IF($B11="Teknisk/adm. Bistand",(N11/12)*Tabeller!M$11,(N11/12)*Tabeller!M$10),0)</f>
        <v>0</v>
      </c>
      <c r="FS11" s="6">
        <f>IFERROR(IF($B11="Teknisk/adm. Bistand",(O11/12)*Tabeller!N$11,(O11/12)*Tabeller!N$10),0)</f>
        <v>0</v>
      </c>
      <c r="FT11" s="6">
        <f>IFERROR(IF($B11="Teknisk/adm. Bistand",(P11/12)*Tabeller!O$11,(P11/12)*Tabeller!O$10),0)</f>
        <v>0</v>
      </c>
      <c r="FU11" s="6">
        <f>IFERROR(IF($B11="Teknisk/adm. Bistand",(Q11/12)*Tabeller!P$11,(Q11/12)*Tabeller!P$10),0)</f>
        <v>0</v>
      </c>
      <c r="FV11" s="6">
        <f>IFERROR(IF($B11="Teknisk/adm. Bistand",(R11/12)*Tabeller!Q$11,(R11/12)*Tabeller!Q$10),0)</f>
        <v>0</v>
      </c>
      <c r="FW11" s="6">
        <f>IFERROR(IF($B11="Teknisk/adm. Bistand",(S11/12)*Tabeller!R$11,(S11/12)*Tabeller!R$10),0)</f>
        <v>0</v>
      </c>
      <c r="FX11" s="6">
        <f>IFERROR(IF($B11="Teknisk/adm. Bistand",(T11/12)*Tabeller!S$11,(T11/12)*Tabeller!S$10),0)</f>
        <v>0</v>
      </c>
    </row>
    <row r="12" spans="1:180" ht="15" x14ac:dyDescent="0.25">
      <c r="B12" s="484"/>
      <c r="C12" s="388">
        <f>IF(Registrering!$B$28="Fast beløp",0,IF(Registrering!$B$28="Sats for ekst. fin. overhead",0,DK12))</f>
        <v>0</v>
      </c>
      <c r="D12" s="388">
        <f t="shared" ref="D12" si="82">SUM(AR12:BA12)</f>
        <v>0</v>
      </c>
      <c r="E12" s="388">
        <f t="shared" ref="E12" si="83">IFERROR(SUM(BC12:BL12),0)</f>
        <v>0</v>
      </c>
      <c r="F12" s="388">
        <f t="shared" ref="F12" si="84">SUM(D12:E12)</f>
        <v>0</v>
      </c>
      <c r="G12" s="57">
        <f t="shared" ref="G12" si="85">SUM(K12:T12)/12</f>
        <v>0</v>
      </c>
      <c r="H12" s="585"/>
      <c r="I12" s="588"/>
      <c r="J12" s="597"/>
      <c r="K12" s="598"/>
      <c r="L12" s="598"/>
      <c r="M12" s="598"/>
      <c r="N12" s="598"/>
      <c r="O12" s="598"/>
      <c r="P12" s="598"/>
      <c r="Q12" s="598"/>
      <c r="R12" s="598"/>
      <c r="S12" s="587"/>
      <c r="T12" s="587"/>
      <c r="AG12" s="6">
        <f t="shared" ref="AG12" si="86">I12</f>
        <v>0</v>
      </c>
      <c r="AH12" s="6">
        <f>AG12*Tabeller!$I$35</f>
        <v>0</v>
      </c>
      <c r="AI12" s="6">
        <f t="shared" ref="AI12" si="87">IF(AG12&gt;0,(AH12-400)/52*47,0)</f>
        <v>0</v>
      </c>
      <c r="AJ12" s="87">
        <f>AI12*Tabeller!$H$26</f>
        <v>0</v>
      </c>
      <c r="AK12" s="6">
        <f>SUM(AI12:AJ12,AL12)*Tabeller!$H$28</f>
        <v>0</v>
      </c>
      <c r="AL12" s="6">
        <f>AH12*Tabeller!$H$27</f>
        <v>0</v>
      </c>
      <c r="AM12" s="6">
        <f t="shared" ref="AM12" si="88">SUM(AI12:AL12)</f>
        <v>0</v>
      </c>
      <c r="AN12" s="6">
        <f>AM12+(IF(B12="Teknisk adm bistand",Registrering!$E$51,Registrering!$B$51))</f>
        <v>0</v>
      </c>
      <c r="AO12" s="6">
        <f>AN12/Tabeller!$H$5</f>
        <v>0</v>
      </c>
      <c r="AP12" s="30"/>
      <c r="AR12" s="6">
        <f>((K12*Budsjett_FL!$AM12))/12</f>
        <v>0</v>
      </c>
      <c r="AS12" s="6">
        <f>((L12*Budsjett_FL!$AM12)*(Tabeller!J$35))/12</f>
        <v>0</v>
      </c>
      <c r="AT12" s="6">
        <f>((M12*Budsjett_FL!$AM12)*(Tabeller!K$35))/12</f>
        <v>0</v>
      </c>
      <c r="AU12" s="6">
        <f>((N12*Budsjett_FL!$AM12)*(Tabeller!L$35))/12</f>
        <v>0</v>
      </c>
      <c r="AV12" s="6">
        <f>((O12*Budsjett_FL!$AM12)*(Tabeller!M$35))/12</f>
        <v>0</v>
      </c>
      <c r="AW12" s="6">
        <f>((P12*Budsjett_FL!$AM12)*(Tabeller!N$35))/12</f>
        <v>0</v>
      </c>
      <c r="AX12" s="6">
        <f>((Q12*Budsjett_FL!$AM12)*(Tabeller!O$35))/12</f>
        <v>0</v>
      </c>
      <c r="AY12" s="6">
        <f>((R12*Budsjett_FL!$AM12)*(Tabeller!P$35))/12</f>
        <v>0</v>
      </c>
      <c r="AZ12" s="6">
        <f>((S12*Budsjett_FL!$AM12)*(Tabeller!Q$35))/12</f>
        <v>0</v>
      </c>
      <c r="BA12" s="6">
        <f>((T12*Budsjett_FL!$AM12)*(Tabeller!R$35))/12</f>
        <v>0</v>
      </c>
      <c r="BC12" s="6">
        <f t="shared" si="13"/>
        <v>0</v>
      </c>
      <c r="BD12" s="6">
        <f t="shared" si="14"/>
        <v>0</v>
      </c>
      <c r="BE12" s="6">
        <f t="shared" si="15"/>
        <v>0</v>
      </c>
      <c r="BF12" s="6">
        <f t="shared" si="16"/>
        <v>0</v>
      </c>
      <c r="BG12" s="6">
        <f t="shared" si="17"/>
        <v>0</v>
      </c>
      <c r="BH12" s="6">
        <f t="shared" si="18"/>
        <v>0</v>
      </c>
      <c r="BI12" s="6">
        <f t="shared" si="19"/>
        <v>0</v>
      </c>
      <c r="BJ12" s="6">
        <f t="shared" si="20"/>
        <v>0</v>
      </c>
      <c r="BK12" s="6">
        <f t="shared" si="21"/>
        <v>0</v>
      </c>
      <c r="BL12" s="6">
        <f t="shared" si="22"/>
        <v>0</v>
      </c>
      <c r="BO12" s="6">
        <f>IFERROR(IF($E$83=$E$82,AR12*$E$83,AR12*Budsjett_FL!$E$82),0)</f>
        <v>0</v>
      </c>
      <c r="BP12" s="6">
        <f>IFERROR(IF($E$83=$E$82,AS12*$E$83,AS12*Budsjett_FL!$E$82),0)</f>
        <v>0</v>
      </c>
      <c r="BQ12" s="6">
        <f>IFERROR(IF($E$83=$E$82,AT12*$E$83,AT12*Budsjett_FL!$E$82),0)</f>
        <v>0</v>
      </c>
      <c r="BR12" s="6">
        <f>IFERROR(IF($E$83=$E$82,AU12*$E$83,AU12*Budsjett_FL!$E$82),0)</f>
        <v>0</v>
      </c>
      <c r="BS12" s="6">
        <f>IFERROR(IF($E$83=$E$82,AV12*$E$83,AV12*Budsjett_FL!$E$82),0)</f>
        <v>0</v>
      </c>
      <c r="BT12" s="6">
        <f>IFERROR(IF($E$83=$E$82,AW12*$E$83,AW12*Budsjett_FL!$E$82),0)</f>
        <v>0</v>
      </c>
      <c r="BU12" s="6">
        <f>IFERROR(IF($E$83=$E$82,AX12*$E$83,AX12*Budsjett_FL!$E$82),0)</f>
        <v>0</v>
      </c>
      <c r="BV12" s="6">
        <f>IFERROR(IF($E$83=$E$82,AY12*$E$83,AY12*Budsjett_FL!$E$82),0)</f>
        <v>0</v>
      </c>
      <c r="BW12" s="6">
        <f>IFERROR(IF($E$83=$E$82,AZ12*$E$83,AZ12*Budsjett_FL!$E$82),0)</f>
        <v>0</v>
      </c>
      <c r="BX12" s="6">
        <f>IFERROR(IF($E$83=$E$82,BA12*$E$83,BA12*Budsjett_FL!$E$82),0)</f>
        <v>0</v>
      </c>
      <c r="CA12" s="6">
        <f t="shared" ref="CA12" si="89">BC12-BO12</f>
        <v>0</v>
      </c>
      <c r="CB12" s="6">
        <f t="shared" ref="CB12" si="90">BD12-BP12</f>
        <v>0</v>
      </c>
      <c r="CC12" s="6">
        <f t="shared" ref="CC12" si="91">BE12-BQ12</f>
        <v>0</v>
      </c>
      <c r="CD12" s="6">
        <f t="shared" ref="CD12" si="92">BF12-BR12</f>
        <v>0</v>
      </c>
      <c r="CE12" s="6">
        <f t="shared" ref="CE12" si="93">BG12-BS12</f>
        <v>0</v>
      </c>
      <c r="CF12" s="6">
        <f t="shared" ref="CF12" si="94">BH12-BT12</f>
        <v>0</v>
      </c>
      <c r="CG12" s="6">
        <f t="shared" ref="CG12" si="95">BI12-BU12</f>
        <v>0</v>
      </c>
      <c r="CH12" s="6">
        <f t="shared" ref="CH12" si="96">BJ12-BV12</f>
        <v>0</v>
      </c>
      <c r="CI12" s="6">
        <f t="shared" ref="CI12" si="97">BK12-BW12</f>
        <v>0</v>
      </c>
      <c r="CJ12" s="6">
        <f t="shared" ref="CJ12" si="98">BL12-BX12</f>
        <v>0</v>
      </c>
      <c r="CL12" s="46">
        <f t="shared" ref="CL12" si="99">B12</f>
        <v>0</v>
      </c>
      <c r="CM12" s="6">
        <f>-((IF($CL12="Teknisk/adm. bistand/Feltassistent",Budsjett_FL!AR12*(1+Tabeller!$I$62),0))+(IF($CL12="Forsker - professor",Tabeller!I$55*K12,0)+IF($CL12="Prosjektleder/adm.leder",Tabeller!I$54*K12,0)+IF($CL12="Forsker - 1.aman.",Tabeller!I$56*K12,0)+IF($CL12="Gjesteforsker",Tabeller!I$58*K12,0)+IF($CL12="Postdoktor / forsker",Tabeller!I$59*K12,0)+IF($CL12="Stipendiat",Tabeller!I$60*K12,0)+IF($CL12="Forsker (rundsum)",Tabeller!I$57*K12,0)+IF($CL12="Vit.ass",Tabeller!I$61*K12,0))/12)</f>
        <v>0</v>
      </c>
      <c r="CN12" s="6">
        <f>-((IF($CL12="Teknisk/adm. bistand/Feltassistent",Budsjett_FL!AS12*(1+Tabeller!$I$62),0))+(IF($CL12="Forsker - professor",Tabeller!J$55*L12,0)+IF($CL12="Prosjektleder/adm.leder",Tabeller!J$54*L12,0)+IF($CL12="Forsker - 1.aman.",Tabeller!J$56*L12,0)+IF($CL12="Gjesteforsker",Tabeller!J$58*L12,0)+IF($CL12="Postdoktor / forsker",Tabeller!J$59*L12,0)+IF($CL12="Stipendiat",Tabeller!J$60*L12,0)+IF($CL12="Forsker (rundsum)",Tabeller!J$57*L12,0)+IF($CL12="Vit.ass",Tabeller!J$61*L12,0))/12)</f>
        <v>0</v>
      </c>
      <c r="CO12" s="6">
        <f>-((IF($CL12="Teknisk/adm. bistand/Feltassistent",Budsjett_FL!AT12*(1+Tabeller!$I$62),0))+(IF($CL12="Forsker - professor",Tabeller!K$55*M12,0)+IF($CL12="Prosjektleder/adm.leder",Tabeller!K$54*M12,0)+IF($CL12="Forsker - 1.aman.",Tabeller!K$56*M12,0)+IF($CL12="Gjesteforsker",Tabeller!K$58*M12,0)+IF($CL12="Postdoktor / forsker",Tabeller!K$59*M12,0)+IF($CL12="Stipendiat",Tabeller!K$60*M12,0)+IF($CL12="Forsker (rundsum)",Tabeller!K$57*M12,0)+IF($CL12="Vit.ass",Tabeller!K$61*M12,0))/12)</f>
        <v>0</v>
      </c>
      <c r="CP12" s="6">
        <f>-((IF($CL12="Teknisk/adm. bistand/Feltassistent",Budsjett_FL!AU12*(1+Tabeller!$I$62),0))+(IF($CL12="Forsker - professor",Tabeller!L$55*N12,0)+IF($CL12="Prosjektleder/adm.leder",Tabeller!L$54*N12,0)+IF($CL12="Forsker - 1.aman.",Tabeller!L$56*N12,0)+IF($CL12="Gjesteforsker",Tabeller!L$58*N12,0)+IF($CL12="Postdoktor / forsker",Tabeller!L$59*N12,0)+IF($CL12="Stipendiat",Tabeller!L$60*N12,0)+IF($CL12="Forsker (rundsum)",Tabeller!L$57*N12,0)+IF($CL12="Vit.ass",Tabeller!L$61*N12,0))/12)</f>
        <v>0</v>
      </c>
      <c r="CQ12" s="6">
        <f>-((IF($CL12="Teknisk/adm. bistand/Feltassistent",Budsjett_FL!AV12*(1+Tabeller!$I$62),0))+(IF($CL12="Forsker - professor",Tabeller!M$55*O12,0)+IF($CL12="Prosjektleder/adm.leder",Tabeller!M$54*O12,0)+IF($CL12="Forsker - 1.aman.",Tabeller!M$56*O12,0)+IF($CL12="Gjesteforsker",Tabeller!M$58*O12,0)+IF($CL12="Postdoktor / forsker",Tabeller!M$59*O12,0)+IF($CL12="Stipendiat",Tabeller!M$60*O12,0)+IF($CL12="Forsker (rundsum)",Tabeller!M$57*O12,0)+IF($CL12="Vit.ass",Tabeller!M$61*O12,0))/12)</f>
        <v>0</v>
      </c>
      <c r="CR12" s="6">
        <f>-((IF($CL12="Teknisk/adm. bistand/Feltassistent",Budsjett_FL!AW12*(1+Tabeller!$I$62),0))+(IF($CL12="Forsker - professor",Tabeller!N$55*P12,0)+IF($CL12="Prosjektleder/adm.leder",Tabeller!N$54*P12,0)+IF($CL12="Forsker - 1.aman.",Tabeller!N$56*P12,0)+IF($CL12="Gjesteforsker",Tabeller!N$58*P12,0)+IF($CL12="Postdoktor / forsker",Tabeller!N$59*P12,0)+IF($CL12="Stipendiat",Tabeller!N$60*P12,0)+IF($CL12="Forsker (rundsum)",Tabeller!N$57*P12,0)+IF($CL12="Vit.ass",Tabeller!N$61*P12,0))/12)</f>
        <v>0</v>
      </c>
      <c r="CS12" s="6">
        <f>-((IF($CL12="Teknisk/adm. bistand/Feltassistent",Budsjett_FL!AX12*(1+Tabeller!$I$62),0))+(IF($CL12="Forsker - professor",Tabeller!O$55*Q12,0)+IF($CL12="Prosjektleder/adm.leder",Tabeller!O$54*Q12,0)+IF($CL12="Forsker - 1.aman.",Tabeller!O$56*Q12,0)+IF($CL12="Gjesteforsker",Tabeller!O$58*Q12,0)+IF($CL12="Postdoktor / forsker",Tabeller!O$59*Q12,0)+IF($CL12="Stipendiat",Tabeller!O$60*Q12,0)+IF($CL12="Forsker (rundsum)",Tabeller!O$57*Q12,0)+IF($CL12="Vit.ass",Tabeller!O$61*Q12,0))/12)</f>
        <v>0</v>
      </c>
      <c r="CT12" s="6">
        <f>-((IF($CL12="Teknisk/adm. bistand/Feltassistent",Budsjett_FL!AY12*(1+Tabeller!$I$62),0))+(IF($CL12="Forsker - professor",Tabeller!P$55*R12,0)+IF($CL12="Prosjektleder/adm.leder",Tabeller!P$54*R12,0)+IF($CL12="Forsker - 1.aman.",Tabeller!P$56*R12,0)+IF($CL12="Gjesteforsker",Tabeller!P$58*R12,0)+IF($CL12="Postdoktor / forsker",Tabeller!P$59*R12,0)+IF($CL12="Stipendiat",Tabeller!P$60*R12,0)+IF($CL12="Forsker (rundsum)",Tabeller!P$57*R12,0)+IF($CL12="Vit.ass",Tabeller!P$61*R12,0))/12)</f>
        <v>0</v>
      </c>
      <c r="CU12" s="6">
        <f>-((IF($CL12="Teknisk/adm. bistand/Feltassistent",Budsjett_FL!AZ12*(1+Tabeller!$I$62),0))+(IF($CL12="Forsker - professor",Tabeller!Q$55*S12,0)+IF($CL12="Prosjektleder/adm.leder",Tabeller!Q$54*S12,0)+IF($CL12="Forsker - 1.aman.",Tabeller!Q$56*S12,0)+IF($CL12="Gjesteforsker",Tabeller!Q$58*S12,0)+IF($CL12="Postdoktor / forsker",Tabeller!Q$59*S12,0)+IF($CL12="Stipendiat",Tabeller!Q$60*S12,0)+IF($CL12="Forsker (rundsum)",Tabeller!Q$57*S12,0)+IF($CL12="Vit.ass",Tabeller!Q$61*S12,0))/12)</f>
        <v>0</v>
      </c>
      <c r="CV12" s="6">
        <f>-((IF($CL12="Teknisk/adm. bistand/Feltassistent",Budsjett_FL!BA12*(1+Tabeller!$I$62),0))+(IF($CL12="Forsker - professor",Tabeller!R$55*T12,0)+IF($CL12="Prosjektleder/adm.leder",Tabeller!R$54*T12,0)+IF($CL12="Forsker - 1.aman.",Tabeller!R$56*T12,0)+IF($CL12="Gjesteforsker",Tabeller!R$58*T12,0)+IF($CL12="Postdoktor / forsker",Tabeller!R$59*T12,0)+IF($CL12="Stipendiat",Tabeller!R$60*T12,0)+IF($CL12="Forsker (rundsum)",Tabeller!R$57*T12,0)+IF($CL12="Vit.ass",Tabeller!R$61*T12,0))/12)</f>
        <v>0</v>
      </c>
      <c r="CW12" s="8">
        <f t="shared" ref="CW12" si="100">SUM(CM12:CV12)</f>
        <v>0</v>
      </c>
      <c r="CZ12" s="46">
        <f t="shared" ref="CZ12" si="101">CL12</f>
        <v>0</v>
      </c>
      <c r="DA12" s="6">
        <f>-((IF($CZ12="Teknisk/adm. bistand/Feltassistent",IF(Budsjett_FL!AR12*(1+Tabeller!$I$62)&gt;Tabeller!I$55,Tabeller!I$55,Budsjett_FL!AR12*(1+Tabeller!$I$62)),0))+(IF($CZ12="Forsker - professor",Tabeller!I$55*K12,0)+IF($CZ12="Prosjektleder/adm.leder",Tabeller!I$54*K12,0)+IF($CZ12="Forsker - 1.aman.",Tabeller!I$56*K12,0)+IF($CZ12="Gjesteforsker",Tabeller!I$58*K12,0)+IF($CZ12="Postdoktor / forsker",Tabeller!I$59*K12,0)+IF($CZ12="Stipendiat",Tabeller!I$60*K12,0)+IF($CZ12="Forsker (rundsum)",Tabeller!I$57*K12,0)+IF($CZ12="Vit.ass",Tabeller!I$61*K12,0))/12)</f>
        <v>0</v>
      </c>
      <c r="DB12" s="6">
        <f>-((IF($CZ12="Teknisk/adm. bistand/Feltassistent",IF(Budsjett_FL!AS12*(1+Tabeller!$I$62)&gt;Tabeller!J$55,Tabeller!J$55,Budsjett_FL!AS12*(1+Tabeller!$I$62)),0))+(IF($CZ12="Forsker - professor",Tabeller!J$55*L12,0)+IF($CZ12="Prosjektleder/adm.leder",Tabeller!J$54*L12,0)+IF($CZ12="Forsker - 1.aman.",Tabeller!J$56*L12,0)+IF($CZ12="Gjesteforsker",Tabeller!J$58*L12,0)+IF($CZ12="Postdoktor / forsker",Tabeller!J$59*L12,0)+IF($CZ12="Stipendiat",Tabeller!J$60*L12,0)+IF($CZ12="Forsker (rundsum)",Tabeller!J$57*L12,0)+IF($CZ12="Vit.ass",Tabeller!J$61*L12,0))/12)</f>
        <v>0</v>
      </c>
      <c r="DC12" s="6">
        <f>-((IF($CZ12="Teknisk/adm. bistand/Feltassistent",IF(Budsjett_FL!AT12*(1+Tabeller!$I$62)&gt;Tabeller!K$55,Tabeller!K$55,Budsjett_FL!AT12*(1+Tabeller!$I$62)),0))+(IF($CZ12="Forsker - professor",Tabeller!K$55*M12,0)+IF($CZ12="Prosjektleder/adm.leder",Tabeller!K$54*M12,0)+IF($CZ12="Forsker - 1.aman.",Tabeller!K$56*M12,0)+IF($CZ12="Gjesteforsker",Tabeller!K$58*M12,0)+IF($CZ12="Postdoktor / forsker",Tabeller!K$59*M12,0)+IF($CZ12="Stipendiat",Tabeller!K$60*M12,0)+IF($CZ12="Forsker (rundsum)",Tabeller!K$57*M12,0)+IF($CZ12="Vit.ass",Tabeller!K$61*M12,0))/12)</f>
        <v>0</v>
      </c>
      <c r="DD12" s="6">
        <f>-((IF($CZ12="Teknisk/adm. bistand/Feltassistent",IF(Budsjett_FL!AU12*(1+Tabeller!$I$62)&gt;Tabeller!L$55,Tabeller!L$55,Budsjett_FL!AU12*(1+Tabeller!$I$62)),0))+(IF($CZ12="Forsker - professor",Tabeller!L$55*N12,0)+IF($CZ12="Prosjektleder/adm.leder",Tabeller!L$54*N12,0)+IF($CZ12="Forsker - 1.aman.",Tabeller!L$56*N12,0)+IF($CZ12="Gjesteforsker",Tabeller!L$58*N12,0)+IF($CZ12="Postdoktor / forsker",Tabeller!L$59*N12,0)+IF($CZ12="Stipendiat",Tabeller!L$60*N12,0)+IF($CZ12="Forsker (rundsum)",Tabeller!L$57*N12,0)+IF($CZ12="Vit.ass",Tabeller!L$61*N12,0))/12)</f>
        <v>0</v>
      </c>
      <c r="DE12" s="6">
        <f>-((IF($CZ12="Teknisk/adm. bistand/Feltassistent",IF(Budsjett_FL!AV12*(1+Tabeller!$I$62)&gt;Tabeller!M$55,Tabeller!M$55,Budsjett_FL!AV12*(1+Tabeller!$I$62)),0))+(IF($CZ12="Forsker - professor",Tabeller!M$55*O12,0)+IF($CZ12="Prosjektleder/adm.leder",Tabeller!M$54*O12,0)+IF($CZ12="Forsker - 1.aman.",Tabeller!M$56*O12,0)+IF($CZ12="Gjesteforsker",Tabeller!M$58*O12,0)+IF($CZ12="Postdoktor / forsker",Tabeller!M$59*O12,0)+IF($CZ12="Stipendiat",Tabeller!M$60*O12,0)+IF($CZ12="Forsker (rundsum)",Tabeller!M$57*O12,0)+IF($CZ12="Vit.ass",Tabeller!M$61*O12,0))/12)</f>
        <v>0</v>
      </c>
      <c r="DF12" s="6">
        <f>-((IF($CZ12="Teknisk/adm. bistand/Feltassistent",IF(Budsjett_FL!AW12*(1+Tabeller!$I$62)&gt;Tabeller!N$55,Tabeller!N$55,Budsjett_FL!AW12*(1+Tabeller!$I$62)),0))+(IF($CZ12="Forsker - professor",Tabeller!N$55*P12,0)+IF($CZ12="Prosjektleder/adm.leder",Tabeller!N$54*P12,0)+IF($CZ12="Forsker - 1.aman.",Tabeller!N$56*P12,0)+IF($CZ12="Gjesteforsker",Tabeller!N$58*P12,0)+IF($CZ12="Postdoktor / forsker",Tabeller!N$59*P12,0)+IF($CZ12="Stipendiat",Tabeller!N$60*P12,0)+IF($CZ12="Forsker (rundsum)",Tabeller!N$57*P12,0)+IF($CZ12="Vit.ass",Tabeller!N$61*P12,0))/12)</f>
        <v>0</v>
      </c>
      <c r="DG12" s="6">
        <f>-((IF($CZ12="Teknisk/adm. bistand/Feltassistent",IF(Budsjett_FL!AX12*(1+Tabeller!$I$62)&gt;Tabeller!O$55,Tabeller!O$55,Budsjett_FL!AX12*(1+Tabeller!$I$62)),0))+(IF($CZ12="Forsker - professor",Tabeller!O$55*Q12,0)+IF($CZ12="Prosjektleder/adm.leder",Tabeller!O$54*Q12,0)+IF($CZ12="Forsker - 1.aman.",Tabeller!O$56*Q12,0)+IF($CZ12="Gjesteforsker",Tabeller!O$58*Q12,0)+IF($CZ12="Postdoktor / forsker",Tabeller!O$59*Q12,0)+IF($CZ12="Stipendiat",Tabeller!O$60*Q12,0)+IF($CZ12="Forsker (rundsum)",Tabeller!O$57*Q12,0)+IF($CZ12="Vit.ass",Tabeller!O$61*Q12,0))/12)</f>
        <v>0</v>
      </c>
      <c r="DH12" s="6">
        <f>-((IF($CZ12="Teknisk/adm. bistand/Feltassistent",IF(Budsjett_FL!AY12*(1+Tabeller!$I$62)&gt;Tabeller!P$55,Tabeller!P$55,Budsjett_FL!AY12*(1+Tabeller!$I$62)),0))+(IF($CZ12="Forsker - professor",Tabeller!P$55*R12,0)+IF($CZ12="Prosjektleder/adm.leder",Tabeller!P$54*R12,0)+IF($CZ12="Forsker - 1.aman.",Tabeller!P$56*R12,0)+IF($CZ12="Gjesteforsker",Tabeller!P$58*R12,0)+IF($CZ12="Postdoktor / forsker",Tabeller!P$59*R12,0)+IF($CZ12="Stipendiat",Tabeller!P$60*R12,0)+IF($CZ12="Forsker (rundsum)",Tabeller!P$57*R12,0)+IF($CZ12="Vit.ass",Tabeller!P$61*R12,0))/12)</f>
        <v>0</v>
      </c>
      <c r="DI12" s="6">
        <f>-((IF($CZ12="Teknisk/adm. bistand/Feltassistent",IF(Budsjett_FL!AZ12*(1+Tabeller!$I$62)&gt;Tabeller!Q$55,Tabeller!Q$55,Budsjett_FL!AZ12*(1+Tabeller!$I$62)),0))+(IF($CZ12="Forsker - professor",Tabeller!Q$55*S12,0)+IF($CZ12="Prosjektleder/adm.leder",Tabeller!Q$54*S12,0)+IF($CZ12="Forsker - 1.aman.",Tabeller!Q$56*S12,0)+IF($CZ12="Gjesteforsker",Tabeller!Q$58*S12,0)+IF($CZ12="Postdoktor / forsker",Tabeller!Q$59*S12,0)+IF($CZ12="Stipendiat",Tabeller!Q$60*S12,0)+IF($CZ12="Forsker (rundsum)",Tabeller!Q$57*S12,0)+IF($CZ12="Vit.ass",Tabeller!Q$61*S12,0))/12)</f>
        <v>0</v>
      </c>
      <c r="DJ12" s="6">
        <f>-((IF($CZ12="Teknisk/adm. bistand/Feltassistent",IF(Budsjett_FL!BA12*(1+Tabeller!$I$62)&gt;Tabeller!R$55,Tabeller!R$55,Budsjett_FL!BA12*(1+Tabeller!$I$62)),0))+(IF($CZ12="Forsker - professor",Tabeller!R$55*T12,0)+IF($CZ12="Prosjektleder/adm.leder",Tabeller!R$54*T12,0)+IF($CZ12="Forsker - 1.aman.",Tabeller!R$56*T12,0)+IF($CZ12="Gjesteforsker",Tabeller!R$58*T12,0)+IF($CZ12="Postdoktor / forsker",Tabeller!R$59*T12,0)+IF($CZ12="Stipendiat",Tabeller!R$60*T12,0)+IF($CZ12="Forsker (rundsum)",Tabeller!R$57*T12,0)+IF($CZ12="Vit.ass",Tabeller!R$61*T12,0))/12)</f>
        <v>0</v>
      </c>
      <c r="DK12" s="8">
        <f t="shared" ref="DK12" si="102">SUM(DA12:DJ12)</f>
        <v>0</v>
      </c>
      <c r="DM12" s="46">
        <f t="shared" ref="DM12" si="103">CZ12</f>
        <v>0</v>
      </c>
      <c r="DN12" s="6">
        <f t="shared" ref="DN12" si="104">IF($H12=$DM$1,CM12,0)</f>
        <v>0</v>
      </c>
      <c r="DO12" s="6">
        <f t="shared" ref="DO12" si="105">IF($H12=$DM$1,CN12,0)</f>
        <v>0</v>
      </c>
      <c r="DP12" s="6">
        <f t="shared" ref="DP12" si="106">IF($H12=$DM$1,CO12,0)</f>
        <v>0</v>
      </c>
      <c r="DQ12" s="6">
        <f t="shared" ref="DQ12" si="107">IF($H12=$DM$1,CP12,0)</f>
        <v>0</v>
      </c>
      <c r="DR12" s="6">
        <f t="shared" ref="DR12" si="108">IF($H12=$DM$1,CQ12,0)</f>
        <v>0</v>
      </c>
      <c r="DS12" s="6">
        <f t="shared" ref="DS12" si="109">IF($H12=$DM$1,CR12,0)</f>
        <v>0</v>
      </c>
      <c r="DT12" s="6">
        <f t="shared" ref="DT12" si="110">IF($H12=$DM$1,CS12,0)</f>
        <v>0</v>
      </c>
      <c r="DU12" s="6">
        <f t="shared" ref="DU12" si="111">IF($H12=$DM$1,CT12,0)</f>
        <v>0</v>
      </c>
      <c r="DV12" s="6">
        <f t="shared" ref="DV12" si="112">IF($H12=$DM$1,CU12,0)</f>
        <v>0</v>
      </c>
      <c r="DW12" s="6">
        <f t="shared" ref="DW12" si="113">IF($H12=$DM$1,CV12,0)</f>
        <v>0</v>
      </c>
      <c r="DX12" s="8">
        <f t="shared" ref="DX12" si="114">SUM(DN12:DW12)</f>
        <v>0</v>
      </c>
      <c r="DZ12" s="46">
        <f t="shared" ref="DZ12" si="115">DM12</f>
        <v>0</v>
      </c>
      <c r="EA12" s="6">
        <f t="shared" ref="EA12" si="116">IF($H12=$DZ$1,CM12,0)</f>
        <v>0</v>
      </c>
      <c r="EB12" s="6">
        <f t="shared" ref="EB12" si="117">IF($H12=$DZ$1,CN12,0)</f>
        <v>0</v>
      </c>
      <c r="EC12" s="6">
        <f t="shared" ref="EC12" si="118">IF($H12=$DZ$1,CO12,0)</f>
        <v>0</v>
      </c>
      <c r="ED12" s="6">
        <f t="shared" ref="ED12" si="119">IF($H12=$DZ$1,CP12,0)</f>
        <v>0</v>
      </c>
      <c r="EE12" s="6">
        <f t="shared" ref="EE12" si="120">IF($H12=$DZ$1,CQ12,0)</f>
        <v>0</v>
      </c>
      <c r="EF12" s="6">
        <f t="shared" ref="EF12" si="121">IF($H12=$DZ$1,CR12,0)</f>
        <v>0</v>
      </c>
      <c r="EG12" s="6">
        <f t="shared" ref="EG12" si="122">IF($H12=$DZ$1,CS12,0)</f>
        <v>0</v>
      </c>
      <c r="EH12" s="6">
        <f t="shared" ref="EH12" si="123">IF($H12=$DZ$1,CT12,0)</f>
        <v>0</v>
      </c>
      <c r="EI12" s="6">
        <f t="shared" ref="EI12" si="124">IF($H12=$DZ$1,CU12,0)</f>
        <v>0</v>
      </c>
      <c r="EJ12" s="6">
        <f t="shared" ref="EJ12" si="125">IF($H12=$DZ$1,CV12,0)</f>
        <v>0</v>
      </c>
      <c r="EK12" s="8">
        <f t="shared" ref="EK12" si="126">SUM(EA12:EJ12)</f>
        <v>0</v>
      </c>
      <c r="EM12" s="46">
        <f t="shared" ref="EM12" si="127">DZ12</f>
        <v>0</v>
      </c>
      <c r="EN12" s="6">
        <f t="shared" ref="EN12" si="128">IF($H12=$EM$1,CM12,0)</f>
        <v>0</v>
      </c>
      <c r="EO12" s="6">
        <f t="shared" ref="EO12" si="129">IF($H12=$EM$1,CN12,0)</f>
        <v>0</v>
      </c>
      <c r="EP12" s="6">
        <f t="shared" ref="EP12" si="130">IF($H12=$EM$1,CO12,0)</f>
        <v>0</v>
      </c>
      <c r="EQ12" s="6">
        <f t="shared" ref="EQ12" si="131">IF($H12=$EM$1,CP12,0)</f>
        <v>0</v>
      </c>
      <c r="ER12" s="6">
        <f t="shared" ref="ER12" si="132">IF($H12=$EM$1,CQ12,0)</f>
        <v>0</v>
      </c>
      <c r="ES12" s="6">
        <f t="shared" ref="ES12" si="133">IF($H12=$EM$1,CR12,0)</f>
        <v>0</v>
      </c>
      <c r="ET12" s="6">
        <f t="shared" ref="ET12" si="134">IF($H12=$EM$1,CS12,0)</f>
        <v>0</v>
      </c>
      <c r="EU12" s="6">
        <f t="shared" ref="EU12" si="135">IF($H12=$EM$1,CT12,0)</f>
        <v>0</v>
      </c>
      <c r="EV12" s="6">
        <f t="shared" ref="EV12" si="136">IF($H12=$EM$1,CU12,0)</f>
        <v>0</v>
      </c>
      <c r="EW12" s="6">
        <f t="shared" ref="EW12" si="137">IF($H12=$EM$1,CV12,0)</f>
        <v>0</v>
      </c>
      <c r="EX12" s="8">
        <f t="shared" ref="EX12" si="138">SUM(EN12:EW12)</f>
        <v>0</v>
      </c>
      <c r="FA12" s="46">
        <f t="shared" ref="FA12" si="139">EM12</f>
        <v>0</v>
      </c>
      <c r="FB12" s="6"/>
      <c r="FC12" s="6"/>
      <c r="FD12" s="6"/>
      <c r="FE12" s="6"/>
      <c r="FF12" s="6"/>
      <c r="FG12" s="6"/>
      <c r="FH12" s="6"/>
      <c r="FI12" s="6"/>
      <c r="FJ12" s="6"/>
      <c r="FK12" s="6"/>
      <c r="FL12" s="8">
        <f t="shared" ref="FL12" si="140">SUM(FB12:FK12)</f>
        <v>0</v>
      </c>
      <c r="FO12" s="6">
        <f>IFERROR(IF($B12="Teknisk/adm. Bistand",(K12/12)*Tabeller!J$11,(K12/12)*Tabeller!J$10),0)</f>
        <v>0</v>
      </c>
      <c r="FP12" s="6">
        <f>IFERROR(IF($B12="Teknisk/adm. Bistand",(L12/12)*Tabeller!K$11,(L12/12)*Tabeller!K$10),0)</f>
        <v>0</v>
      </c>
      <c r="FQ12" s="6">
        <f>IFERROR(IF($B12="Teknisk/adm. Bistand",(M12/12)*Tabeller!L$11,(M12/12)*Tabeller!L$10),0)</f>
        <v>0</v>
      </c>
      <c r="FR12" s="6">
        <f>IFERROR(IF($B12="Teknisk/adm. Bistand",(N12/12)*Tabeller!M$11,(N12/12)*Tabeller!M$10),0)</f>
        <v>0</v>
      </c>
      <c r="FS12" s="6">
        <f>IFERROR(IF($B12="Teknisk/adm. Bistand",(O12/12)*Tabeller!N$11,(O12/12)*Tabeller!N$10),0)</f>
        <v>0</v>
      </c>
      <c r="FT12" s="6">
        <f>IFERROR(IF($B12="Teknisk/adm. Bistand",(P12/12)*Tabeller!O$11,(P12/12)*Tabeller!O$10),0)</f>
        <v>0</v>
      </c>
      <c r="FU12" s="6">
        <f>IFERROR(IF($B12="Teknisk/adm. Bistand",(Q12/12)*Tabeller!P$11,(Q12/12)*Tabeller!P$10),0)</f>
        <v>0</v>
      </c>
      <c r="FV12" s="6">
        <f>IFERROR(IF($B12="Teknisk/adm. Bistand",(R12/12)*Tabeller!Q$11,(R12/12)*Tabeller!Q$10),0)</f>
        <v>0</v>
      </c>
      <c r="FW12" s="6">
        <f>IFERROR(IF($B12="Teknisk/adm. Bistand",(S12/12)*Tabeller!R$11,(S12/12)*Tabeller!R$10),0)</f>
        <v>0</v>
      </c>
      <c r="FX12" s="6">
        <f>IFERROR(IF($B12="Teknisk/adm. Bistand",(T12/12)*Tabeller!S$11,(T12/12)*Tabeller!S$10),0)</f>
        <v>0</v>
      </c>
    </row>
    <row r="13" spans="1:180" ht="15" x14ac:dyDescent="0.25">
      <c r="B13" s="12" t="s">
        <v>84</v>
      </c>
      <c r="C13" s="16">
        <f>SUM(C4:C12)</f>
        <v>0</v>
      </c>
      <c r="D13" s="16">
        <f>SUM(D4:D12)</f>
        <v>0</v>
      </c>
      <c r="E13" s="16">
        <f>SUM(E4:E12)</f>
        <v>0</v>
      </c>
      <c r="F13" s="16">
        <f>SUM(F4:F12)</f>
        <v>0</v>
      </c>
      <c r="G13" s="56">
        <f>SUM(G4:G12)</f>
        <v>0</v>
      </c>
      <c r="H13" s="12"/>
      <c r="I13" s="12"/>
      <c r="J13" s="13"/>
      <c r="K13" s="55">
        <f t="shared" ref="K13:T13" si="141">SUM(K4:K12)</f>
        <v>0</v>
      </c>
      <c r="L13" s="55">
        <f t="shared" si="141"/>
        <v>0</v>
      </c>
      <c r="M13" s="55">
        <f t="shared" si="141"/>
        <v>0</v>
      </c>
      <c r="N13" s="55">
        <f t="shared" si="141"/>
        <v>0</v>
      </c>
      <c r="O13" s="55">
        <f t="shared" si="141"/>
        <v>0</v>
      </c>
      <c r="P13" s="55">
        <f t="shared" si="141"/>
        <v>0</v>
      </c>
      <c r="Q13" s="55">
        <f t="shared" si="141"/>
        <v>0</v>
      </c>
      <c r="R13" s="55">
        <f t="shared" si="141"/>
        <v>0</v>
      </c>
      <c r="S13" s="55">
        <f t="shared" si="141"/>
        <v>0</v>
      </c>
      <c r="T13" s="55">
        <f t="shared" si="141"/>
        <v>0</v>
      </c>
      <c r="AJ13" s="88"/>
      <c r="AR13" s="8">
        <f t="shared" ref="AR13:BA13" si="142">SUM(AR4:AR12)</f>
        <v>0</v>
      </c>
      <c r="AS13" s="8">
        <f t="shared" si="142"/>
        <v>0</v>
      </c>
      <c r="AT13" s="8">
        <f t="shared" si="142"/>
        <v>0</v>
      </c>
      <c r="AU13" s="8">
        <f t="shared" si="142"/>
        <v>0</v>
      </c>
      <c r="AV13" s="8">
        <f t="shared" si="142"/>
        <v>0</v>
      </c>
      <c r="AW13" s="8">
        <f t="shared" si="142"/>
        <v>0</v>
      </c>
      <c r="AX13" s="8">
        <f t="shared" si="142"/>
        <v>0</v>
      </c>
      <c r="AY13" s="8">
        <f t="shared" si="142"/>
        <v>0</v>
      </c>
      <c r="AZ13" s="8">
        <f t="shared" si="142"/>
        <v>0</v>
      </c>
      <c r="BA13" s="8">
        <f t="shared" si="142"/>
        <v>0</v>
      </c>
      <c r="BB13" s="30">
        <f>SUM(AR13:BA13)</f>
        <v>0</v>
      </c>
      <c r="BC13" s="8">
        <f t="shared" ref="BC13:BL13" si="143">SUM(BC4:BC12)</f>
        <v>0</v>
      </c>
      <c r="BD13" s="8">
        <f t="shared" si="143"/>
        <v>0</v>
      </c>
      <c r="BE13" s="8">
        <f t="shared" si="143"/>
        <v>0</v>
      </c>
      <c r="BF13" s="8">
        <f t="shared" si="143"/>
        <v>0</v>
      </c>
      <c r="BG13" s="8">
        <f t="shared" si="143"/>
        <v>0</v>
      </c>
      <c r="BH13" s="8">
        <f t="shared" si="143"/>
        <v>0</v>
      </c>
      <c r="BI13" s="8">
        <f t="shared" si="143"/>
        <v>0</v>
      </c>
      <c r="BJ13" s="8">
        <f t="shared" si="143"/>
        <v>0</v>
      </c>
      <c r="BK13" s="8">
        <f t="shared" si="143"/>
        <v>0</v>
      </c>
      <c r="BL13" s="8">
        <f t="shared" si="143"/>
        <v>0</v>
      </c>
      <c r="BM13" s="30">
        <f>SUM(BC13:BL13)</f>
        <v>0</v>
      </c>
      <c r="BO13" s="8">
        <f t="shared" ref="BO13:BX13" si="144">SUM(BO4:BO12)</f>
        <v>0</v>
      </c>
      <c r="BP13" s="8">
        <f t="shared" si="144"/>
        <v>0</v>
      </c>
      <c r="BQ13" s="8">
        <f t="shared" si="144"/>
        <v>0</v>
      </c>
      <c r="BR13" s="8">
        <f t="shared" si="144"/>
        <v>0</v>
      </c>
      <c r="BS13" s="8">
        <f t="shared" si="144"/>
        <v>0</v>
      </c>
      <c r="BT13" s="8">
        <f t="shared" si="144"/>
        <v>0</v>
      </c>
      <c r="BU13" s="8">
        <f t="shared" si="144"/>
        <v>0</v>
      </c>
      <c r="BV13" s="8">
        <f t="shared" si="144"/>
        <v>0</v>
      </c>
      <c r="BW13" s="8">
        <f t="shared" si="144"/>
        <v>0</v>
      </c>
      <c r="BX13" s="8">
        <f t="shared" si="144"/>
        <v>0</v>
      </c>
      <c r="BY13" s="30"/>
      <c r="BZ13" s="30"/>
      <c r="CA13" s="8">
        <f t="shared" ref="CA13:CJ13" si="145">SUM(CA4:CA12)</f>
        <v>0</v>
      </c>
      <c r="CB13" s="8">
        <f t="shared" si="145"/>
        <v>0</v>
      </c>
      <c r="CC13" s="8">
        <f t="shared" si="145"/>
        <v>0</v>
      </c>
      <c r="CD13" s="8">
        <f t="shared" si="145"/>
        <v>0</v>
      </c>
      <c r="CE13" s="8">
        <f t="shared" si="145"/>
        <v>0</v>
      </c>
      <c r="CF13" s="8">
        <f t="shared" si="145"/>
        <v>0</v>
      </c>
      <c r="CG13" s="8">
        <f t="shared" si="145"/>
        <v>0</v>
      </c>
      <c r="CH13" s="8">
        <f t="shared" si="145"/>
        <v>0</v>
      </c>
      <c r="CI13" s="8">
        <f t="shared" si="145"/>
        <v>0</v>
      </c>
      <c r="CJ13" s="8">
        <f t="shared" si="145"/>
        <v>0</v>
      </c>
      <c r="CK13" s="30"/>
      <c r="CM13" s="8">
        <f t="shared" ref="CM13:CV13" si="146">SUM(CM4:CM12)</f>
        <v>0</v>
      </c>
      <c r="CN13" s="8">
        <f t="shared" si="146"/>
        <v>0</v>
      </c>
      <c r="CO13" s="8">
        <f t="shared" si="146"/>
        <v>0</v>
      </c>
      <c r="CP13" s="8">
        <f t="shared" si="146"/>
        <v>0</v>
      </c>
      <c r="CQ13" s="8">
        <f t="shared" si="146"/>
        <v>0</v>
      </c>
      <c r="CR13" s="8">
        <f t="shared" si="146"/>
        <v>0</v>
      </c>
      <c r="CS13" s="8">
        <f t="shared" si="146"/>
        <v>0</v>
      </c>
      <c r="CT13" s="8">
        <f t="shared" si="146"/>
        <v>0</v>
      </c>
      <c r="CU13" s="8">
        <f t="shared" si="146"/>
        <v>0</v>
      </c>
      <c r="CV13" s="8">
        <f t="shared" si="146"/>
        <v>0</v>
      </c>
      <c r="CW13" s="8">
        <f t="shared" si="62"/>
        <v>0</v>
      </c>
      <c r="CZ13" s="46"/>
      <c r="DA13" s="8">
        <f t="shared" ref="DA13:DJ13" si="147">SUM(DA4:DA12)</f>
        <v>0</v>
      </c>
      <c r="DB13" s="8">
        <f t="shared" si="147"/>
        <v>0</v>
      </c>
      <c r="DC13" s="8">
        <f t="shared" si="147"/>
        <v>0</v>
      </c>
      <c r="DD13" s="8">
        <f t="shared" si="147"/>
        <v>0</v>
      </c>
      <c r="DE13" s="8">
        <f t="shared" si="147"/>
        <v>0</v>
      </c>
      <c r="DF13" s="8">
        <f t="shared" si="147"/>
        <v>0</v>
      </c>
      <c r="DG13" s="8">
        <f t="shared" si="147"/>
        <v>0</v>
      </c>
      <c r="DH13" s="8">
        <f t="shared" si="147"/>
        <v>0</v>
      </c>
      <c r="DI13" s="8">
        <f t="shared" si="147"/>
        <v>0</v>
      </c>
      <c r="DJ13" s="8">
        <f t="shared" si="147"/>
        <v>0</v>
      </c>
      <c r="DK13" s="8">
        <f t="shared" si="64"/>
        <v>0</v>
      </c>
      <c r="DM13" s="46">
        <f t="shared" si="65"/>
        <v>0</v>
      </c>
      <c r="DN13" s="8">
        <f t="shared" ref="DN13:DW13" si="148">SUM(DN4:DN12)</f>
        <v>0</v>
      </c>
      <c r="DO13" s="8">
        <f t="shared" si="148"/>
        <v>0</v>
      </c>
      <c r="DP13" s="8">
        <f t="shared" si="148"/>
        <v>0</v>
      </c>
      <c r="DQ13" s="8">
        <f t="shared" si="148"/>
        <v>0</v>
      </c>
      <c r="DR13" s="8">
        <f t="shared" si="148"/>
        <v>0</v>
      </c>
      <c r="DS13" s="8">
        <f t="shared" si="148"/>
        <v>0</v>
      </c>
      <c r="DT13" s="8">
        <f t="shared" si="148"/>
        <v>0</v>
      </c>
      <c r="DU13" s="8">
        <f t="shared" si="148"/>
        <v>0</v>
      </c>
      <c r="DV13" s="8">
        <f t="shared" si="148"/>
        <v>0</v>
      </c>
      <c r="DW13" s="8">
        <f t="shared" si="148"/>
        <v>0</v>
      </c>
      <c r="DX13" s="8">
        <f t="shared" si="66"/>
        <v>0</v>
      </c>
      <c r="DZ13" s="46">
        <f t="shared" si="67"/>
        <v>0</v>
      </c>
      <c r="EA13" s="8">
        <f t="shared" ref="EA13:EJ13" si="149">SUM(EA4:EA12)</f>
        <v>0</v>
      </c>
      <c r="EB13" s="8">
        <f t="shared" si="149"/>
        <v>0</v>
      </c>
      <c r="EC13" s="8">
        <f t="shared" si="149"/>
        <v>0</v>
      </c>
      <c r="ED13" s="8">
        <f t="shared" si="149"/>
        <v>0</v>
      </c>
      <c r="EE13" s="8">
        <f t="shared" si="149"/>
        <v>0</v>
      </c>
      <c r="EF13" s="8">
        <f t="shared" si="149"/>
        <v>0</v>
      </c>
      <c r="EG13" s="8">
        <f t="shared" si="149"/>
        <v>0</v>
      </c>
      <c r="EH13" s="8">
        <f t="shared" si="149"/>
        <v>0</v>
      </c>
      <c r="EI13" s="8">
        <f t="shared" si="149"/>
        <v>0</v>
      </c>
      <c r="EJ13" s="8">
        <f t="shared" si="149"/>
        <v>0</v>
      </c>
      <c r="EK13" s="8">
        <f t="shared" si="68"/>
        <v>0</v>
      </c>
      <c r="EM13" s="46">
        <f t="shared" si="69"/>
        <v>0</v>
      </c>
      <c r="EN13" s="8">
        <f t="shared" ref="EN13:EW13" si="150">SUM(EN4:EN12)</f>
        <v>0</v>
      </c>
      <c r="EO13" s="8">
        <f t="shared" si="150"/>
        <v>0</v>
      </c>
      <c r="EP13" s="8">
        <f t="shared" si="150"/>
        <v>0</v>
      </c>
      <c r="EQ13" s="8">
        <f t="shared" si="150"/>
        <v>0</v>
      </c>
      <c r="ER13" s="8">
        <f t="shared" si="150"/>
        <v>0</v>
      </c>
      <c r="ES13" s="8">
        <f t="shared" si="150"/>
        <v>0</v>
      </c>
      <c r="ET13" s="8">
        <f t="shared" si="150"/>
        <v>0</v>
      </c>
      <c r="EU13" s="8">
        <f t="shared" si="150"/>
        <v>0</v>
      </c>
      <c r="EV13" s="8">
        <f t="shared" si="150"/>
        <v>0</v>
      </c>
      <c r="EW13" s="8">
        <f t="shared" si="150"/>
        <v>0</v>
      </c>
      <c r="EX13" s="8">
        <f t="shared" si="70"/>
        <v>0</v>
      </c>
      <c r="FA13" s="46">
        <f t="shared" si="55"/>
        <v>0</v>
      </c>
      <c r="FB13" s="8">
        <f t="shared" ref="FB13:FK13" si="151">SUM(FB4:FB12)</f>
        <v>0</v>
      </c>
      <c r="FC13" s="8">
        <f t="shared" si="151"/>
        <v>0</v>
      </c>
      <c r="FD13" s="8">
        <f t="shared" si="151"/>
        <v>0</v>
      </c>
      <c r="FE13" s="8">
        <f t="shared" si="151"/>
        <v>0</v>
      </c>
      <c r="FF13" s="8">
        <f t="shared" si="151"/>
        <v>0</v>
      </c>
      <c r="FG13" s="8">
        <f t="shared" si="151"/>
        <v>0</v>
      </c>
      <c r="FH13" s="8">
        <f t="shared" si="151"/>
        <v>0</v>
      </c>
      <c r="FI13" s="8">
        <f t="shared" si="151"/>
        <v>0</v>
      </c>
      <c r="FJ13" s="8">
        <f t="shared" si="151"/>
        <v>0</v>
      </c>
      <c r="FK13" s="8">
        <f t="shared" si="151"/>
        <v>0</v>
      </c>
      <c r="FL13" s="8">
        <f t="shared" si="71"/>
        <v>0</v>
      </c>
      <c r="FO13" s="8">
        <f t="shared" ref="FO13:FX13" si="152">SUM(FO4:FO12)</f>
        <v>0</v>
      </c>
      <c r="FP13" s="8">
        <f t="shared" si="152"/>
        <v>0</v>
      </c>
      <c r="FQ13" s="8">
        <f t="shared" si="152"/>
        <v>0</v>
      </c>
      <c r="FR13" s="8">
        <f t="shared" si="152"/>
        <v>0</v>
      </c>
      <c r="FS13" s="8">
        <f t="shared" si="152"/>
        <v>0</v>
      </c>
      <c r="FT13" s="8">
        <f t="shared" si="152"/>
        <v>0</v>
      </c>
      <c r="FU13" s="8">
        <f t="shared" si="152"/>
        <v>0</v>
      </c>
      <c r="FV13" s="8">
        <f t="shared" si="152"/>
        <v>0</v>
      </c>
      <c r="FW13" s="8">
        <f t="shared" si="152"/>
        <v>0</v>
      </c>
      <c r="FX13" s="8">
        <f t="shared" si="152"/>
        <v>0</v>
      </c>
    </row>
    <row r="14" spans="1:180" ht="21" x14ac:dyDescent="0.35">
      <c r="B14" s="28"/>
      <c r="D14" s="32"/>
      <c r="E14" s="34"/>
      <c r="H14" s="24"/>
      <c r="I14" s="24"/>
      <c r="K14" s="29" t="s">
        <v>85</v>
      </c>
      <c r="AJ14" s="88"/>
      <c r="CZ14" s="46"/>
      <c r="DM14" s="46">
        <f t="shared" si="65"/>
        <v>0</v>
      </c>
      <c r="DZ14" s="46">
        <f t="shared" si="67"/>
        <v>0</v>
      </c>
      <c r="EM14" s="46">
        <f t="shared" si="69"/>
        <v>0</v>
      </c>
      <c r="FA14" s="46">
        <f t="shared" si="55"/>
        <v>0</v>
      </c>
    </row>
    <row r="15" spans="1:180" ht="15" x14ac:dyDescent="0.25">
      <c r="B15" s="242" t="s">
        <v>86</v>
      </c>
      <c r="C15" s="244" t="s">
        <v>67</v>
      </c>
      <c r="D15" s="244" t="s">
        <v>68</v>
      </c>
      <c r="E15" s="244" t="s">
        <v>69</v>
      </c>
      <c r="F15" s="244" t="s">
        <v>70</v>
      </c>
      <c r="G15" s="244" t="s">
        <v>71</v>
      </c>
      <c r="H15" s="242" t="s">
        <v>72</v>
      </c>
      <c r="I15" s="242" t="s">
        <v>73</v>
      </c>
      <c r="J15" s="242" t="s">
        <v>74</v>
      </c>
      <c r="K15" s="243">
        <f t="shared" ref="K15:T15" si="153">K3</f>
        <v>1</v>
      </c>
      <c r="L15" s="243">
        <f t="shared" si="153"/>
        <v>2</v>
      </c>
      <c r="M15" s="243">
        <f t="shared" si="153"/>
        <v>3</v>
      </c>
      <c r="N15" s="243">
        <f t="shared" si="153"/>
        <v>4</v>
      </c>
      <c r="O15" s="243">
        <f t="shared" si="153"/>
        <v>5</v>
      </c>
      <c r="P15" s="243">
        <f t="shared" si="153"/>
        <v>6</v>
      </c>
      <c r="Q15" s="243">
        <f t="shared" si="153"/>
        <v>7</v>
      </c>
      <c r="R15" s="243">
        <f t="shared" si="153"/>
        <v>8</v>
      </c>
      <c r="S15" s="243">
        <f t="shared" si="153"/>
        <v>9</v>
      </c>
      <c r="T15" s="243">
        <f t="shared" si="153"/>
        <v>10</v>
      </c>
      <c r="AG15" s="31" t="s">
        <v>75</v>
      </c>
      <c r="AH15" s="31" t="s">
        <v>76</v>
      </c>
      <c r="AI15" s="31" t="s">
        <v>77</v>
      </c>
      <c r="AJ15" s="89" t="s">
        <v>78</v>
      </c>
      <c r="AK15" s="31" t="s">
        <v>79</v>
      </c>
      <c r="AL15" s="31" t="s">
        <v>80</v>
      </c>
      <c r="AM15" s="31" t="s">
        <v>81</v>
      </c>
      <c r="AN15" s="31" t="s">
        <v>82</v>
      </c>
      <c r="AO15" s="31" t="s">
        <v>83</v>
      </c>
      <c r="AR15" s="8">
        <f t="shared" ref="AR15:BA15" si="154">K15</f>
        <v>1</v>
      </c>
      <c r="AS15" s="8">
        <f t="shared" si="154"/>
        <v>2</v>
      </c>
      <c r="AT15" s="8">
        <f t="shared" si="154"/>
        <v>3</v>
      </c>
      <c r="AU15" s="8">
        <f t="shared" si="154"/>
        <v>4</v>
      </c>
      <c r="AV15" s="8">
        <f t="shared" si="154"/>
        <v>5</v>
      </c>
      <c r="AW15" s="8">
        <f t="shared" si="154"/>
        <v>6</v>
      </c>
      <c r="AX15" s="8">
        <f t="shared" si="154"/>
        <v>7</v>
      </c>
      <c r="AY15" s="8">
        <f t="shared" si="154"/>
        <v>8</v>
      </c>
      <c r="AZ15" s="8">
        <f t="shared" si="154"/>
        <v>9</v>
      </c>
      <c r="BA15" s="8">
        <f t="shared" si="154"/>
        <v>10</v>
      </c>
      <c r="BC15" s="6">
        <f t="shared" ref="BC15:BL15" si="155">AR15</f>
        <v>1</v>
      </c>
      <c r="BD15" s="6">
        <f t="shared" si="155"/>
        <v>2</v>
      </c>
      <c r="BE15" s="6">
        <f t="shared" si="155"/>
        <v>3</v>
      </c>
      <c r="BF15" s="6">
        <f t="shared" si="155"/>
        <v>4</v>
      </c>
      <c r="BG15" s="6">
        <f t="shared" si="155"/>
        <v>5</v>
      </c>
      <c r="BH15" s="6">
        <f t="shared" si="155"/>
        <v>6</v>
      </c>
      <c r="BI15" s="6">
        <f t="shared" si="155"/>
        <v>7</v>
      </c>
      <c r="BJ15" s="6">
        <f t="shared" si="155"/>
        <v>8</v>
      </c>
      <c r="BK15" s="6">
        <f t="shared" si="155"/>
        <v>9</v>
      </c>
      <c r="BL15" s="6">
        <f t="shared" si="155"/>
        <v>10</v>
      </c>
      <c r="BO15" s="8">
        <f>BC15</f>
        <v>1</v>
      </c>
      <c r="BP15" s="8">
        <f t="shared" ref="BP15:BX15" si="156">BD15</f>
        <v>2</v>
      </c>
      <c r="BQ15" s="8">
        <f t="shared" si="156"/>
        <v>3</v>
      </c>
      <c r="BR15" s="8">
        <f t="shared" si="156"/>
        <v>4</v>
      </c>
      <c r="BS15" s="8">
        <f t="shared" si="156"/>
        <v>5</v>
      </c>
      <c r="BT15" s="8">
        <f t="shared" si="156"/>
        <v>6</v>
      </c>
      <c r="BU15" s="8">
        <f t="shared" si="156"/>
        <v>7</v>
      </c>
      <c r="BV15" s="8">
        <f t="shared" si="156"/>
        <v>8</v>
      </c>
      <c r="BW15" s="8">
        <f t="shared" si="156"/>
        <v>9</v>
      </c>
      <c r="BX15" s="8">
        <f t="shared" si="156"/>
        <v>10</v>
      </c>
      <c r="CA15" s="8">
        <f t="shared" ref="CA15:CJ15" si="157">CM15</f>
        <v>1</v>
      </c>
      <c r="CB15" s="8">
        <f t="shared" si="157"/>
        <v>2</v>
      </c>
      <c r="CC15" s="8">
        <f t="shared" si="157"/>
        <v>3</v>
      </c>
      <c r="CD15" s="8">
        <f t="shared" si="157"/>
        <v>4</v>
      </c>
      <c r="CE15" s="8">
        <f t="shared" si="157"/>
        <v>5</v>
      </c>
      <c r="CF15" s="8">
        <f t="shared" si="157"/>
        <v>6</v>
      </c>
      <c r="CG15" s="8">
        <f t="shared" si="157"/>
        <v>7</v>
      </c>
      <c r="CH15" s="8">
        <f t="shared" si="157"/>
        <v>8</v>
      </c>
      <c r="CI15" s="8">
        <f t="shared" si="157"/>
        <v>9</v>
      </c>
      <c r="CJ15" s="8">
        <f t="shared" si="157"/>
        <v>10</v>
      </c>
      <c r="CM15" s="8">
        <f>BO15</f>
        <v>1</v>
      </c>
      <c r="CN15" s="8">
        <f t="shared" ref="CN15:CV15" si="158">BP15</f>
        <v>2</v>
      </c>
      <c r="CO15" s="8">
        <f t="shared" si="158"/>
        <v>3</v>
      </c>
      <c r="CP15" s="8">
        <f t="shared" si="158"/>
        <v>4</v>
      </c>
      <c r="CQ15" s="8">
        <f t="shared" si="158"/>
        <v>5</v>
      </c>
      <c r="CR15" s="8">
        <f t="shared" si="158"/>
        <v>6</v>
      </c>
      <c r="CS15" s="8">
        <f t="shared" si="158"/>
        <v>7</v>
      </c>
      <c r="CT15" s="8">
        <f t="shared" si="158"/>
        <v>8</v>
      </c>
      <c r="CU15" s="8">
        <f t="shared" si="158"/>
        <v>9</v>
      </c>
      <c r="CV15" s="8">
        <f t="shared" si="158"/>
        <v>10</v>
      </c>
      <c r="CW15" s="8" t="s">
        <v>70</v>
      </c>
      <c r="CZ15" s="46"/>
      <c r="DA15" s="8">
        <f>BO15</f>
        <v>1</v>
      </c>
      <c r="DB15" s="8">
        <f t="shared" ref="DB15:DK15" si="159">BP15</f>
        <v>2</v>
      </c>
      <c r="DC15" s="8">
        <f t="shared" si="159"/>
        <v>3</v>
      </c>
      <c r="DD15" s="8">
        <f t="shared" si="159"/>
        <v>4</v>
      </c>
      <c r="DE15" s="8">
        <f t="shared" si="159"/>
        <v>5</v>
      </c>
      <c r="DF15" s="8">
        <f t="shared" si="159"/>
        <v>6</v>
      </c>
      <c r="DG15" s="8">
        <f t="shared" si="159"/>
        <v>7</v>
      </c>
      <c r="DH15" s="8">
        <f t="shared" si="159"/>
        <v>8</v>
      </c>
      <c r="DI15" s="8">
        <f t="shared" si="159"/>
        <v>9</v>
      </c>
      <c r="DJ15" s="8">
        <f t="shared" si="159"/>
        <v>10</v>
      </c>
      <c r="DK15" s="8">
        <f t="shared" si="159"/>
        <v>0</v>
      </c>
      <c r="DM15" s="46">
        <f t="shared" si="65"/>
        <v>0</v>
      </c>
      <c r="DN15" s="8">
        <f t="shared" ref="DN15:DX15" si="160">DN3</f>
        <v>1</v>
      </c>
      <c r="DO15" s="8">
        <f t="shared" si="160"/>
        <v>2</v>
      </c>
      <c r="DP15" s="8">
        <f t="shared" si="160"/>
        <v>3</v>
      </c>
      <c r="DQ15" s="8">
        <f t="shared" si="160"/>
        <v>4</v>
      </c>
      <c r="DR15" s="8">
        <f t="shared" si="160"/>
        <v>5</v>
      </c>
      <c r="DS15" s="8">
        <f t="shared" si="160"/>
        <v>6</v>
      </c>
      <c r="DT15" s="8">
        <f t="shared" si="160"/>
        <v>7</v>
      </c>
      <c r="DU15" s="8">
        <f t="shared" si="160"/>
        <v>8</v>
      </c>
      <c r="DV15" s="8">
        <f t="shared" si="160"/>
        <v>9</v>
      </c>
      <c r="DW15" s="8">
        <f t="shared" si="160"/>
        <v>10</v>
      </c>
      <c r="DX15" s="8">
        <f t="shared" si="160"/>
        <v>0</v>
      </c>
      <c r="DZ15" s="46">
        <f t="shared" si="67"/>
        <v>0</v>
      </c>
      <c r="EA15" s="8">
        <f t="shared" ref="EA15:EK15" si="161">EA3</f>
        <v>1</v>
      </c>
      <c r="EB15" s="8">
        <f t="shared" si="161"/>
        <v>2</v>
      </c>
      <c r="EC15" s="8">
        <f t="shared" si="161"/>
        <v>3</v>
      </c>
      <c r="ED15" s="8">
        <f t="shared" si="161"/>
        <v>4</v>
      </c>
      <c r="EE15" s="8">
        <f t="shared" si="161"/>
        <v>5</v>
      </c>
      <c r="EF15" s="8">
        <f t="shared" si="161"/>
        <v>6</v>
      </c>
      <c r="EG15" s="8">
        <f t="shared" si="161"/>
        <v>7</v>
      </c>
      <c r="EH15" s="8">
        <f t="shared" si="161"/>
        <v>8</v>
      </c>
      <c r="EI15" s="8">
        <f t="shared" si="161"/>
        <v>9</v>
      </c>
      <c r="EJ15" s="8">
        <f t="shared" si="161"/>
        <v>10</v>
      </c>
      <c r="EK15" s="8" t="str">
        <f t="shared" si="161"/>
        <v>Totalt</v>
      </c>
      <c r="EM15" s="46">
        <f t="shared" si="69"/>
        <v>0</v>
      </c>
      <c r="EN15" s="8">
        <f t="shared" ref="EN15:EX15" si="162">EN3</f>
        <v>1</v>
      </c>
      <c r="EO15" s="8">
        <f t="shared" si="162"/>
        <v>2</v>
      </c>
      <c r="EP15" s="8">
        <f t="shared" si="162"/>
        <v>3</v>
      </c>
      <c r="EQ15" s="8">
        <f t="shared" si="162"/>
        <v>4</v>
      </c>
      <c r="ER15" s="8">
        <f t="shared" si="162"/>
        <v>5</v>
      </c>
      <c r="ES15" s="8">
        <f t="shared" si="162"/>
        <v>6</v>
      </c>
      <c r="ET15" s="8">
        <f t="shared" si="162"/>
        <v>7</v>
      </c>
      <c r="EU15" s="8">
        <f t="shared" si="162"/>
        <v>8</v>
      </c>
      <c r="EV15" s="8">
        <f t="shared" si="162"/>
        <v>9</v>
      </c>
      <c r="EW15" s="8">
        <f t="shared" si="162"/>
        <v>10</v>
      </c>
      <c r="EX15" s="8">
        <f t="shared" si="162"/>
        <v>0</v>
      </c>
      <c r="FA15" s="46">
        <f t="shared" si="55"/>
        <v>0</v>
      </c>
      <c r="FB15" s="8">
        <f t="shared" ref="FB15:FL15" si="163">FB3</f>
        <v>1</v>
      </c>
      <c r="FC15" s="8">
        <f t="shared" si="163"/>
        <v>2</v>
      </c>
      <c r="FD15" s="8">
        <f t="shared" si="163"/>
        <v>3</v>
      </c>
      <c r="FE15" s="8">
        <f t="shared" si="163"/>
        <v>4</v>
      </c>
      <c r="FF15" s="8">
        <f t="shared" si="163"/>
        <v>5</v>
      </c>
      <c r="FG15" s="8">
        <f t="shared" si="163"/>
        <v>6</v>
      </c>
      <c r="FH15" s="8">
        <f t="shared" si="163"/>
        <v>7</v>
      </c>
      <c r="FI15" s="8">
        <f t="shared" si="163"/>
        <v>8</v>
      </c>
      <c r="FJ15" s="8">
        <f t="shared" si="163"/>
        <v>9</v>
      </c>
      <c r="FK15" s="8">
        <f t="shared" si="163"/>
        <v>10</v>
      </c>
      <c r="FL15" s="8">
        <f t="shared" si="163"/>
        <v>0</v>
      </c>
      <c r="FO15" s="6">
        <f t="shared" ref="FO15:FX15" si="164">AR15</f>
        <v>1</v>
      </c>
      <c r="FP15" s="6">
        <f t="shared" si="164"/>
        <v>2</v>
      </c>
      <c r="FQ15" s="6">
        <f t="shared" si="164"/>
        <v>3</v>
      </c>
      <c r="FR15" s="6">
        <f t="shared" si="164"/>
        <v>4</v>
      </c>
      <c r="FS15" s="6">
        <f t="shared" si="164"/>
        <v>5</v>
      </c>
      <c r="FT15" s="6">
        <f t="shared" si="164"/>
        <v>6</v>
      </c>
      <c r="FU15" s="6">
        <f t="shared" si="164"/>
        <v>7</v>
      </c>
      <c r="FV15" s="6">
        <f t="shared" si="164"/>
        <v>8</v>
      </c>
      <c r="FW15" s="6">
        <f t="shared" si="164"/>
        <v>9</v>
      </c>
      <c r="FX15" s="6">
        <f t="shared" si="164"/>
        <v>10</v>
      </c>
    </row>
    <row r="16" spans="1:180" ht="15" x14ac:dyDescent="0.25">
      <c r="B16" s="484"/>
      <c r="C16" s="388">
        <f>IF(Registrering!$B$28="Fast beløp",0,CW16)</f>
        <v>0</v>
      </c>
      <c r="D16" s="388">
        <f>SUM(AR16:BA16)</f>
        <v>0</v>
      </c>
      <c r="E16" s="388">
        <f t="shared" ref="E16:E23" si="165">IFERROR(SUM(BC16:BL16),0)</f>
        <v>0</v>
      </c>
      <c r="F16" s="388">
        <f t="shared" ref="F16:F23" si="166">SUM(D16:E16)</f>
        <v>0</v>
      </c>
      <c r="G16" s="57">
        <f>SUM(K16:T16)</f>
        <v>0</v>
      </c>
      <c r="H16" s="585"/>
      <c r="I16" s="588"/>
      <c r="J16" s="597"/>
      <c r="K16" s="598"/>
      <c r="L16" s="598"/>
      <c r="M16" s="598"/>
      <c r="N16" s="598"/>
      <c r="O16" s="598"/>
      <c r="P16" s="598"/>
      <c r="Q16" s="598"/>
      <c r="R16" s="598"/>
      <c r="S16" s="598"/>
      <c r="T16" s="598"/>
      <c r="AG16" s="6">
        <f t="shared" ref="AG16:AG24" si="167">I16</f>
        <v>0</v>
      </c>
      <c r="AH16" s="6">
        <f>AG16*Tabeller!$I$35</f>
        <v>0</v>
      </c>
      <c r="AI16" s="6">
        <f t="shared" ref="AI16:AI24" si="168">IF(AG16&gt;0,(AH16-400)/52*47,0)</f>
        <v>0</v>
      </c>
      <c r="AJ16" s="87">
        <f>AI16*Tabeller!$H$26</f>
        <v>0</v>
      </c>
      <c r="AK16" s="6">
        <f>SUM(AI16:AJ16,AL16)*Tabeller!$H$28</f>
        <v>0</v>
      </c>
      <c r="AL16" s="6">
        <f>AH16*Tabeller!$H$27</f>
        <v>0</v>
      </c>
      <c r="AM16" s="6">
        <f t="shared" ref="AM16:AM24" si="169">SUM(AI16:AL16)</f>
        <v>0</v>
      </c>
      <c r="AN16" s="6">
        <f>AM16+(IF(B16="Teknisk adm bistand",Registrering!$E$51,Registrering!$B$51))</f>
        <v>0</v>
      </c>
      <c r="AO16" s="6">
        <f>AN16/Tabeller!$H$5</f>
        <v>0</v>
      </c>
      <c r="AR16" s="6">
        <f>((K16*Budsjett_FL!$AM16))</f>
        <v>0</v>
      </c>
      <c r="AS16" s="6">
        <f>((L16*Budsjett_FL!$AM16)*(Tabeller!J$35))</f>
        <v>0</v>
      </c>
      <c r="AT16" s="6">
        <f>((M16*Budsjett_FL!$AM16)*(Tabeller!K$35))</f>
        <v>0</v>
      </c>
      <c r="AU16" s="6">
        <f>((N16*Budsjett_FL!$AM16)*(Tabeller!L$35))</f>
        <v>0</v>
      </c>
      <c r="AV16" s="6">
        <f>((O16*Budsjett_FL!$AM16)*(Tabeller!M$35))</f>
        <v>0</v>
      </c>
      <c r="AW16" s="6">
        <f>((P16*Budsjett_FL!$AM16)*(Tabeller!N$35))</f>
        <v>0</v>
      </c>
      <c r="AX16" s="6">
        <f>((Q16*Budsjett_FL!$AM16)*(Tabeller!O$35))</f>
        <v>0</v>
      </c>
      <c r="AY16" s="6">
        <f>((R16*Budsjett_FL!$AM16)*(Tabeller!P$35))</f>
        <v>0</v>
      </c>
      <c r="AZ16" s="6">
        <f>((S16*Budsjett_FL!$AM16)*(Tabeller!Q$35))</f>
        <v>0</v>
      </c>
      <c r="BA16" s="6">
        <f>((T16*Budsjett_FL!$AM16)*(Tabeller!R$35))</f>
        <v>0</v>
      </c>
      <c r="BC16" s="6">
        <f t="shared" ref="BC16:BC24" si="170">IFERROR(IF($E$81&gt;$E$80,BO16,FO16),0)</f>
        <v>0</v>
      </c>
      <c r="BD16" s="6">
        <f t="shared" ref="BD16:BD24" si="171">IFERROR(IF($E$81&gt;$E$80,BP16,FP16),0)</f>
        <v>0</v>
      </c>
      <c r="BE16" s="6">
        <f t="shared" ref="BE16:BE24" si="172">IFERROR(IF($E$81&gt;$E$80,BQ16,FQ16),0)</f>
        <v>0</v>
      </c>
      <c r="BF16" s="6">
        <f t="shared" ref="BF16:BF24" si="173">IFERROR(IF($E$81&gt;$E$80,BR16,FR16),0)</f>
        <v>0</v>
      </c>
      <c r="BG16" s="6">
        <f t="shared" ref="BG16:BG24" si="174">IFERROR(IF($E$81&gt;$E$80,BS16,FS16),0)</f>
        <v>0</v>
      </c>
      <c r="BH16" s="6">
        <f t="shared" ref="BH16:BH24" si="175">IFERROR(IF($E$81&gt;$E$80,BT16,FT16),0)</f>
        <v>0</v>
      </c>
      <c r="BI16" s="6">
        <f t="shared" ref="BI16:BI24" si="176">IFERROR(IF($E$81&gt;$E$80,BU16,FU16),0)</f>
        <v>0</v>
      </c>
      <c r="BJ16" s="6">
        <f t="shared" ref="BJ16:BJ24" si="177">IFERROR(IF($E$81&gt;$E$80,BV16,FV16),0)</f>
        <v>0</v>
      </c>
      <c r="BK16" s="6">
        <f t="shared" ref="BK16:BK24" si="178">IFERROR(IF($E$81&gt;$E$80,BW16,FW16),0)</f>
        <v>0</v>
      </c>
      <c r="BL16" s="6">
        <f t="shared" ref="BL16:BL24" si="179">IFERROR(IF($E$81&gt;$E$80,BX16,FX16),0)</f>
        <v>0</v>
      </c>
      <c r="BO16" s="6">
        <f>IFERROR(IF($F$83=$M$82,AR16*$E$82,AR16*Budsjett_FL!$E$83),0)</f>
        <v>0</v>
      </c>
      <c r="BP16" s="6">
        <f>IFERROR(IF($F$83=$M$82,AS16*$E$82,AS16*Budsjett_FL!$E$83),0)</f>
        <v>0</v>
      </c>
      <c r="BQ16" s="6">
        <f>IFERROR(IF($F$83=$M$82,AT16*$E$82,AT16*Budsjett_FL!$E$83),0)</f>
        <v>0</v>
      </c>
      <c r="BR16" s="6">
        <f>IFERROR(IF($F$83=$M$82,AU16*$E$82,AU16*Budsjett_FL!$E$83),0)</f>
        <v>0</v>
      </c>
      <c r="BS16" s="6">
        <f>IFERROR(IF($F$83=$M$82,AV16*$E$82,AV16*Budsjett_FL!$E$83),0)</f>
        <v>0</v>
      </c>
      <c r="BT16" s="6">
        <f>IFERROR(IF($F$83=$M$82,AW16*$E$82,AW16*Budsjett_FL!$E$83),0)</f>
        <v>0</v>
      </c>
      <c r="BU16" s="6">
        <f>IFERROR(IF($F$83=$M$82,AX16*$E$82,AX16*Budsjett_FL!$E$83),0)</f>
        <v>0</v>
      </c>
      <c r="BV16" s="6">
        <f>IFERROR(IF($F$83=$M$82,AY16*$E$82,AY16*Budsjett_FL!$E$83),0)</f>
        <v>0</v>
      </c>
      <c r="BW16" s="6">
        <f>IFERROR(IF($F$83=$M$82,AZ16*$E$82,AZ16*Budsjett_FL!$E$83),0)</f>
        <v>0</v>
      </c>
      <c r="BX16" s="6">
        <f>IFERROR(IF($F$83=$M$82,BA16*$E$82,BA16*Budsjett_FL!$E$83),0)</f>
        <v>0</v>
      </c>
      <c r="CA16" s="6">
        <f t="shared" ref="CA16:CJ23" si="180">BC16-BO16</f>
        <v>0</v>
      </c>
      <c r="CB16" s="6">
        <f t="shared" si="180"/>
        <v>0</v>
      </c>
      <c r="CC16" s="6">
        <f t="shared" si="180"/>
        <v>0</v>
      </c>
      <c r="CD16" s="6">
        <f t="shared" si="180"/>
        <v>0</v>
      </c>
      <c r="CE16" s="6">
        <f t="shared" si="180"/>
        <v>0</v>
      </c>
      <c r="CF16" s="6">
        <f t="shared" si="180"/>
        <v>0</v>
      </c>
      <c r="CG16" s="6">
        <f t="shared" si="180"/>
        <v>0</v>
      </c>
      <c r="CH16" s="6">
        <f t="shared" si="180"/>
        <v>0</v>
      </c>
      <c r="CI16" s="6">
        <f t="shared" si="180"/>
        <v>0</v>
      </c>
      <c r="CJ16" s="6">
        <f t="shared" si="180"/>
        <v>0</v>
      </c>
      <c r="CL16" s="46">
        <f t="shared" ref="CL16:CL24" si="181">B16</f>
        <v>0</v>
      </c>
      <c r="CM16" s="6">
        <f>-((IF($CL16="Teknisk/adm. bistand/Feltassistent",Budsjett_FL!AR16*(1+Tabeller!$I$62),0))+(IF($CL16="Forsker - professor",Tabeller!I$55*K16,0)+IF($CL16="Prosjektleder/adm.leder",Tabeller!I$54*K16,0)+IF($CL16="Forsker - 1.aman.",Tabeller!I$56*K16,0)+IF($CL16="Gjesteforsker",Tabeller!I$58*K16,0)+IF($CL16="Postdoktor / forsker",Tabeller!I$59*K16,0)+IF($CL16="Stipendiat",Tabeller!I$60*K16,0)+IF($CL16="Forsker (rundsum)",Tabeller!I$57*K16,0)+IF($CL16="Vit.ass",Tabeller!I$61*K16,0)))</f>
        <v>0</v>
      </c>
      <c r="CN16" s="6">
        <f>-((IF($CL16="Teknisk/adm. bistand/Feltassistent",Budsjett_FL!AS16*(1+Tabeller!$I$62),0))+(IF($CL16="Forsker - professor",Tabeller!J$55*L16,0)+IF($CL16="Prosjektleder/adm.leder",Tabeller!J$54*L16,0)+IF($CL16="Forsker - 1.aman.",Tabeller!J$56*L16,0)+IF($CL16="Gjesteforsker",Tabeller!J$58*L16,0)+IF($CL16="Postdoktor / forsker",Tabeller!J$59*L16,0)+IF($CL16="Stipendiat",Tabeller!J$60*L16,0)+IF($CL16="Forsker (rundsum)",Tabeller!J$57*L16,0)+IF($CL16="Vit.ass",Tabeller!J$61*L16,0)))</f>
        <v>0</v>
      </c>
      <c r="CO16" s="6">
        <f>-((IF($CL16="Teknisk/adm. bistand/Feltassistent",Budsjett_FL!AT16*(1+Tabeller!$I$62),0))+(IF($CL16="Forsker - professor",Tabeller!K$55*M16,0)+IF($CL16="Prosjektleder/adm.leder",Tabeller!K$54*M16,0)+IF($CL16="Forsker - 1.aman.",Tabeller!K$56*M16,0)+IF($CL16="Gjesteforsker",Tabeller!K$58*M16,0)+IF($CL16="Postdoktor / forsker",Tabeller!K$59*M16,0)+IF($CL16="Stipendiat",Tabeller!K$60*M16,0)+IF($CL16="Forsker (rundsum)",Tabeller!K$57*M16,0)+IF($CL16="Vit.ass",Tabeller!K$61*M16,0)))</f>
        <v>0</v>
      </c>
      <c r="CP16" s="6">
        <f>-((IF($CL16="Teknisk/adm. bistand/Feltassistent",Budsjett_FL!AU16*(1+Tabeller!$I$62),0))+(IF($CL16="Forsker - professor",Tabeller!L$55*N16,0)+IF($CL16="Prosjektleder/adm.leder",Tabeller!L$54*N16,0)+IF($CL16="Forsker - 1.aman.",Tabeller!L$56*N16,0)+IF($CL16="Gjesteforsker",Tabeller!L$58*N16,0)+IF($CL16="Postdoktor / forsker",Tabeller!L$59*N16,0)+IF($CL16="Stipendiat",Tabeller!L$60*N16,0)+IF($CL16="Forsker (rundsum)",Tabeller!L$57*N16,0)+IF($CL16="Vit.ass",Tabeller!L$61*N16,0)))</f>
        <v>0</v>
      </c>
      <c r="CQ16" s="6">
        <f>-((IF($CL16="Teknisk/adm. bistand/Feltassistent",Budsjett_FL!AV16*(1+Tabeller!$I$62),0))+(IF($CL16="Forsker - professor",Tabeller!M$55*O16,0)+IF($CL16="Prosjektleder/adm.leder",Tabeller!M$54*O16,0)+IF($CL16="Forsker - 1.aman.",Tabeller!M$56*O16,0)+IF($CL16="Gjesteforsker",Tabeller!M$58*O16,0)+IF($CL16="Postdoktor / forsker",Tabeller!M$59*O16,0)+IF($CL16="Stipendiat",Tabeller!M$60*O16,0)+IF($CL16="Forsker (rundsum)",Tabeller!M$57*O16,0)+IF($CL16="Vit.ass",Tabeller!M$61*O16,0)))</f>
        <v>0</v>
      </c>
      <c r="CR16" s="6">
        <f>-((IF($CL16="Teknisk/adm. bistand/Feltassistent",Budsjett_FL!AW16*(1+Tabeller!$I$62),0))+(IF($CL16="Forsker - professor",Tabeller!N$55*P16,0)+IF($CL16="Prosjektleder/adm.leder",Tabeller!N$54*P16,0)+IF($CL16="Forsker - 1.aman.",Tabeller!N$56*P16,0)+IF($CL16="Gjesteforsker",Tabeller!N$58*P16,0)+IF($CL16="Postdoktor / forsker",Tabeller!N$59*P16,0)+IF($CL16="Stipendiat",Tabeller!N$60*P16,0)+IF($CL16="Forsker (rundsum)",Tabeller!N$57*P16,0)+IF($CL16="Vit.ass",Tabeller!N$61*P16,0)))</f>
        <v>0</v>
      </c>
      <c r="CS16" s="6">
        <f>-((IF($CL16="Teknisk/adm. bistand/Feltassistent",Budsjett_FL!AX16*(1+Tabeller!$I$62),0))+(IF($CL16="Forsker - professor",Tabeller!O$55*Q16,0)+IF($CL16="Prosjektleder/adm.leder",Tabeller!O$54*Q16,0)+IF($CL16="Forsker - 1.aman.",Tabeller!O$56*Q16,0)+IF($CL16="Gjesteforsker",Tabeller!O$58*Q16,0)+IF($CL16="Postdoktor / forsker",Tabeller!O$59*Q16,0)+IF($CL16="Stipendiat",Tabeller!O$60*Q16,0)+IF($CL16="Forsker (rundsum)",Tabeller!O$57*Q16,0)+IF($CL16="Vit.ass",Tabeller!O$61*Q16,0)))</f>
        <v>0</v>
      </c>
      <c r="CT16" s="6">
        <f>-((IF($CL16="Teknisk/adm. bistand/Feltassistent",Budsjett_FL!AY16*(1+Tabeller!$I$62),0))+(IF($CL16="Forsker - professor",Tabeller!P$55*R16,0)+IF($CL16="Prosjektleder/adm.leder",Tabeller!P$54*R16,0)+IF($CL16="Forsker - 1.aman.",Tabeller!P$56*R16,0)+IF($CL16="Gjesteforsker",Tabeller!P$58*R16,0)+IF($CL16="Postdoktor / forsker",Tabeller!P$59*R16,0)+IF($CL16="Stipendiat",Tabeller!P$60*R16,0)+IF($CL16="Forsker (rundsum)",Tabeller!P$57*R16,0)+IF($CL16="Vit.ass",Tabeller!P$61*R16,0)))</f>
        <v>0</v>
      </c>
      <c r="CU16" s="6">
        <f>-((IF($CL16="Teknisk/adm. bistand/Feltassistent",Budsjett_FL!AZ16*(1+Tabeller!$I$62),0))+(IF($CL16="Forsker - professor",Tabeller!Q$55*S16,0)+IF($CL16="Prosjektleder/adm.leder",Tabeller!Q$54*S16,0)+IF($CL16="Forsker - 1.aman.",Tabeller!Q$56*S16,0)+IF($CL16="Gjesteforsker",Tabeller!Q$58*S16,0)+IF($CL16="Postdoktor / forsker",Tabeller!Q$59*S16,0)+IF($CL16="Stipendiat",Tabeller!Q$60*S16,0)+IF($CL16="Forsker (rundsum)",Tabeller!Q$57*S16,0)+IF($CL16="Vit.ass",Tabeller!Q$61*S16,0)))</f>
        <v>0</v>
      </c>
      <c r="CV16" s="6">
        <f>-((IF($CL16="Teknisk/adm. bistand/Feltassistent",Budsjett_FL!BA16*(1+Tabeller!$I$62),0))+(IF($CL16="Forsker - professor",Tabeller!R$55*T16,0)+IF($CL16="Prosjektleder/adm.leder",Tabeller!R$54*T16,0)+IF($CL16="Forsker - 1.aman.",Tabeller!R$56*T16,0)+IF($CL16="Gjesteforsker",Tabeller!R$58*T16,0)+IF($CL16="Postdoktor / forsker",Tabeller!R$59*T16,0)+IF($CL16="Stipendiat",Tabeller!R$60*T16,0)+IF($CL16="Forsker (rundsum)",Tabeller!R$57*T16,0)+IF($CL16="Vit.ass",Tabeller!R$61*T16,0)))</f>
        <v>0</v>
      </c>
      <c r="CW16" s="8">
        <f>SUM(CM16:CV16)</f>
        <v>0</v>
      </c>
      <c r="CZ16" s="46">
        <f t="shared" ref="CZ16:CZ23" si="182">CL16</f>
        <v>0</v>
      </c>
      <c r="DA16" s="6">
        <f>-((IF($CZ16="Teknisk/adm. bistand/Feltassistent",IF(Budsjett_FL!AR16*(1+Tabeller!$I$62)&gt;Tabeller!I$55,Tabeller!I$55,Budsjett_FL!AR16*(1+Tabeller!$I$62)),0))+(IF($CZ16="Forsker - professor",Tabeller!I$55*K16,0)+IF($CZ16="Prosjektleder/adm.leder",Tabeller!I$54*K16,0)+IF($CZ16="Forsker - 1.aman.",Tabeller!I$56*K16,0)+IF($CZ16="Gjesteforsker",Tabeller!I$58*K16,0)+IF($CZ16="Postdoktor / forsker",Tabeller!I$59*K16,0)+IF($CZ16="Stipendiat",Tabeller!I$60*K16,0)+IF($CZ16="Forsker (rundsum)",Tabeller!I$57*K16,0)+IF($CZ16="Vit.ass",Tabeller!I$61*K16,0))/1)</f>
        <v>0</v>
      </c>
      <c r="DB16" s="6">
        <f>-((IF($CZ16="Teknisk/adm. bistand/Feltassistent",IF(Budsjett_FL!AS16*(1+Tabeller!$I$62)&gt;Tabeller!J$55,Tabeller!J$55,Budsjett_FL!AS16*(1+Tabeller!$I$62)),0))+(IF($CZ16="Forsker - professor",Tabeller!J$55*L16,0)+IF($CZ16="Prosjektleder/adm.leder",Tabeller!J$54*L16,0)+IF($CZ16="Forsker - 1.aman.",Tabeller!J$56*L16,0)+IF($CZ16="Gjesteforsker",Tabeller!J$58*L16,0)+IF($CZ16="Postdoktor / forsker",Tabeller!J$59*L16,0)+IF($CZ16="Stipendiat",Tabeller!J$60*L16,0)+IF($CZ16="Forsker (rundsum)",Tabeller!J$57*L16,0)+IF($CZ16="Vit.ass",Tabeller!J$61*L16,0))/1)</f>
        <v>0</v>
      </c>
      <c r="DC16" s="6">
        <f>-((IF($CZ16="Teknisk/adm. bistand/Feltassistent",IF(Budsjett_FL!AT16*(1+Tabeller!$I$62)&gt;Tabeller!K$55,Tabeller!K$55,Budsjett_FL!AT16*(1+Tabeller!$I$62)),0))+(IF($CZ16="Forsker - professor",Tabeller!K$55*M16,0)+IF($CZ16="Prosjektleder/adm.leder",Tabeller!K$54*M16,0)+IF($CZ16="Forsker - 1.aman.",Tabeller!K$56*M16,0)+IF($CZ16="Gjesteforsker",Tabeller!K$58*M16,0)+IF($CZ16="Postdoktor / forsker",Tabeller!K$59*M16,0)+IF($CZ16="Stipendiat",Tabeller!K$60*M16,0)+IF($CZ16="Forsker (rundsum)",Tabeller!K$57*M16,0)+IF($CZ16="Vit.ass",Tabeller!K$61*M16,0))/1)</f>
        <v>0</v>
      </c>
      <c r="DD16" s="6">
        <f>-((IF($CZ16="Teknisk/adm. bistand/Feltassistent",IF(Budsjett_FL!AU16*(1+Tabeller!$I$62)&gt;Tabeller!L$55,Tabeller!L$55,Budsjett_FL!AU16*(1+Tabeller!$I$62)),0))+(IF($CZ16="Forsker - professor",Tabeller!L$55*N16,0)+IF($CZ16="Prosjektleder/adm.leder",Tabeller!L$54*N16,0)+IF($CZ16="Forsker - 1.aman.",Tabeller!L$56*N16,0)+IF($CZ16="Gjesteforsker",Tabeller!L$58*N16,0)+IF($CZ16="Postdoktor / forsker",Tabeller!L$59*N16,0)+IF($CZ16="Stipendiat",Tabeller!L$60*N16,0)+IF($CZ16="Forsker (rundsum)",Tabeller!L$57*N16,0)+IF($CZ16="Vit.ass",Tabeller!L$61*N16,0))/1)</f>
        <v>0</v>
      </c>
      <c r="DE16" s="6">
        <f>-((IF($CZ16="Teknisk/adm. bistand/Feltassistent",IF(Budsjett_FL!AV16*(1+Tabeller!$I$62)&gt;Tabeller!M$55,Tabeller!M$55,Budsjett_FL!AV16*(1+Tabeller!$I$62)),0))+(IF($CZ16="Forsker - professor",Tabeller!M$55*O16,0)+IF($CZ16="Prosjektleder/adm.leder",Tabeller!M$54*O16,0)+IF($CZ16="Forsker - 1.aman.",Tabeller!M$56*O16,0)+IF($CZ16="Gjesteforsker",Tabeller!M$58*O16,0)+IF($CZ16="Postdoktor / forsker",Tabeller!M$59*O16,0)+IF($CZ16="Stipendiat",Tabeller!M$60*O16,0)+IF($CZ16="Forsker (rundsum)",Tabeller!M$57*O16,0)+IF($CZ16="Vit.ass",Tabeller!M$61*O16,0))/1)</f>
        <v>0</v>
      </c>
      <c r="DF16" s="6">
        <f>-((IF($CZ16="Teknisk/adm. bistand/Feltassistent",IF(Budsjett_FL!AW16*(1+Tabeller!$I$62)&gt;Tabeller!N$55,Tabeller!N$55,Budsjett_FL!AW16*(1+Tabeller!$I$62)),0))+(IF($CZ16="Forsker - professor",Tabeller!N$55*P16,0)+IF($CZ16="Prosjektleder/adm.leder",Tabeller!N$54*P16,0)+IF($CZ16="Forsker - 1.aman.",Tabeller!N$56*P16,0)+IF($CZ16="Gjesteforsker",Tabeller!N$58*P16,0)+IF($CZ16="Postdoktor / forsker",Tabeller!N$59*P16,0)+IF($CZ16="Stipendiat",Tabeller!N$60*P16,0)+IF($CZ16="Forsker (rundsum)",Tabeller!N$57*P16,0)+IF($CZ16="Vit.ass",Tabeller!N$61*P16,0))/1)</f>
        <v>0</v>
      </c>
      <c r="DG16" s="6">
        <f>-((IF($CZ16="Teknisk/adm. bistand/Feltassistent",IF(Budsjett_FL!AX16*(1+Tabeller!$I$62)&gt;Tabeller!O$55,Tabeller!O$55,Budsjett_FL!AX16*(1+Tabeller!$I$62)),0))+(IF($CZ16="Forsker - professor",Tabeller!O$55*Q16,0)+IF($CZ16="Prosjektleder/adm.leder",Tabeller!O$54*Q16,0)+IF($CZ16="Forsker - 1.aman.",Tabeller!O$56*Q16,0)+IF($CZ16="Gjesteforsker",Tabeller!O$58*Q16,0)+IF($CZ16="Postdoktor / forsker",Tabeller!O$59*Q16,0)+IF($CZ16="Stipendiat",Tabeller!O$60*Q16,0)+IF($CZ16="Forsker (rundsum)",Tabeller!O$57*Q16,0)+IF($CZ16="Vit.ass",Tabeller!O$61*Q16,0))/1)</f>
        <v>0</v>
      </c>
      <c r="DH16" s="6">
        <f>-((IF($CZ16="Teknisk/adm. bistand/Feltassistent",IF(Budsjett_FL!AY16*(1+Tabeller!$I$62)&gt;Tabeller!P$55,Tabeller!P$55,Budsjett_FL!AY16*(1+Tabeller!$I$62)),0))+(IF($CZ16="Forsker - professor",Tabeller!P$55*R16,0)+IF($CZ16="Prosjektleder/adm.leder",Tabeller!P$54*R16,0)+IF($CZ16="Forsker - 1.aman.",Tabeller!P$56*R16,0)+IF($CZ16="Gjesteforsker",Tabeller!P$58*R16,0)+IF($CZ16="Postdoktor / forsker",Tabeller!P$59*R16,0)+IF($CZ16="Stipendiat",Tabeller!P$60*R16,0)+IF($CZ16="Forsker (rundsum)",Tabeller!P$57*R16,0)+IF($CZ16="Vit.ass",Tabeller!P$61*R16,0))/1)</f>
        <v>0</v>
      </c>
      <c r="DI16" s="6">
        <f>-((IF($CZ16="Teknisk/adm. bistand/Feltassistent",IF(Budsjett_FL!AZ16*(1+Tabeller!$I$62)&gt;Tabeller!Q$55,Tabeller!Q$55,Budsjett_FL!AZ16*(1+Tabeller!$I$62)),0))+(IF($CZ16="Forsker - professor",Tabeller!Q$55*S16,0)+IF($CZ16="Prosjektleder/adm.leder",Tabeller!Q$54*S16,0)+IF($CZ16="Forsker - 1.aman.",Tabeller!Q$56*S16,0)+IF($CZ16="Gjesteforsker",Tabeller!Q$58*S16,0)+IF($CZ16="Postdoktor / forsker",Tabeller!Q$59*S16,0)+IF($CZ16="Stipendiat",Tabeller!Q$60*S16,0)+IF($CZ16="Forsker (rundsum)",Tabeller!Q$57*S16,0)+IF($CZ16="Vit.ass",Tabeller!Q$61*S16,0))/1)</f>
        <v>0</v>
      </c>
      <c r="DJ16" s="6">
        <f>-((IF($CZ16="Teknisk/adm. bistand/Feltassistent",IF(Budsjett_FL!BA16*(1+Tabeller!$I$62)&gt;Tabeller!R$55,Tabeller!R$55,Budsjett_FL!BA16*(1+Tabeller!$I$62)),0))+(IF($CZ16="Forsker - professor",Tabeller!R$55*T16,0)+IF($CZ16="Prosjektleder/adm.leder",Tabeller!R$54*T16,0)+IF($CZ16="Forsker - 1.aman.",Tabeller!R$56*T16,0)+IF($CZ16="Gjesteforsker",Tabeller!R$58*T16,0)+IF($CZ16="Postdoktor / forsker",Tabeller!R$59*T16,0)+IF($CZ16="Stipendiat",Tabeller!R$60*T16,0)+IF($CZ16="Forsker (rundsum)",Tabeller!R$57*T16,0)+IF($CZ16="Vit.ass",Tabeller!R$61*T16,0))/1)</f>
        <v>0</v>
      </c>
      <c r="DK16" s="8">
        <f>SUM(DA16:DJ16)</f>
        <v>0</v>
      </c>
      <c r="DM16" s="46">
        <f t="shared" si="65"/>
        <v>0</v>
      </c>
      <c r="DN16" s="6">
        <f t="shared" ref="DN16:DN24" si="183">IF($H16=$DM$1,CM16,0)</f>
        <v>0</v>
      </c>
      <c r="DO16" s="6">
        <f t="shared" ref="DO16:DO24" si="184">IF($H16=$DM$1,CN16,0)</f>
        <v>0</v>
      </c>
      <c r="DP16" s="6">
        <f t="shared" ref="DP16:DP24" si="185">IF($H16=$DM$1,CO16,0)</f>
        <v>0</v>
      </c>
      <c r="DQ16" s="6">
        <f t="shared" ref="DQ16:DQ24" si="186">IF($H16=$DM$1,CP16,0)</f>
        <v>0</v>
      </c>
      <c r="DR16" s="6">
        <f t="shared" ref="DR16:DR24" si="187">IF($H16=$DM$1,CQ16,0)</f>
        <v>0</v>
      </c>
      <c r="DS16" s="6">
        <f t="shared" ref="DS16:DS24" si="188">IF($H16=$DM$1,CR16,0)</f>
        <v>0</v>
      </c>
      <c r="DT16" s="6">
        <f t="shared" ref="DT16:DT24" si="189">IF($H16=$DM$1,CS16,0)</f>
        <v>0</v>
      </c>
      <c r="DU16" s="6">
        <f t="shared" ref="DU16:DU24" si="190">IF($H16=$DM$1,CT16,0)</f>
        <v>0</v>
      </c>
      <c r="DV16" s="6">
        <f t="shared" ref="DV16:DV24" si="191">IF($H16=$DM$1,CU16,0)</f>
        <v>0</v>
      </c>
      <c r="DW16" s="6">
        <f t="shared" ref="DW16:DW24" si="192">IF($H16=$DM$1,CV16,0)</f>
        <v>0</v>
      </c>
      <c r="DX16" s="8">
        <f>SUM(DN16:DW16)</f>
        <v>0</v>
      </c>
      <c r="DZ16" s="46">
        <f t="shared" si="67"/>
        <v>0</v>
      </c>
      <c r="EA16" s="6">
        <f t="shared" ref="EA16:EA24" si="193">IF($H16=$DZ$1,CM16,0)</f>
        <v>0</v>
      </c>
      <c r="EB16" s="6">
        <f t="shared" ref="EB16:EB24" si="194">IF($H16=$DZ$1,CN16,0)</f>
        <v>0</v>
      </c>
      <c r="EC16" s="6">
        <f t="shared" ref="EC16:EC24" si="195">IF($H16=$DZ$1,CO16,0)</f>
        <v>0</v>
      </c>
      <c r="ED16" s="6">
        <f t="shared" ref="ED16:ED24" si="196">IF($H16=$DZ$1,CP16,0)</f>
        <v>0</v>
      </c>
      <c r="EE16" s="6">
        <f t="shared" ref="EE16:EE24" si="197">IF($H16=$DZ$1,CQ16,0)</f>
        <v>0</v>
      </c>
      <c r="EF16" s="6">
        <f t="shared" ref="EF16:EF24" si="198">IF($H16=$DZ$1,CR16,0)</f>
        <v>0</v>
      </c>
      <c r="EG16" s="6">
        <f t="shared" ref="EG16:EG24" si="199">IF($H16=$DZ$1,CS16,0)</f>
        <v>0</v>
      </c>
      <c r="EH16" s="6">
        <f t="shared" ref="EH16:EH24" si="200">IF($H16=$DZ$1,CT16,0)</f>
        <v>0</v>
      </c>
      <c r="EI16" s="6">
        <f t="shared" ref="EI16:EI24" si="201">IF($H16=$DZ$1,CU16,0)</f>
        <v>0</v>
      </c>
      <c r="EJ16" s="6">
        <f t="shared" ref="EJ16:EJ24" si="202">IF($H16=$DZ$1,CV16,0)</f>
        <v>0</v>
      </c>
      <c r="EK16" s="8">
        <f>SUM(EA16:EJ16)</f>
        <v>0</v>
      </c>
      <c r="EM16" s="46">
        <f t="shared" si="69"/>
        <v>0</v>
      </c>
      <c r="EN16" s="6">
        <f t="shared" ref="EN16:EN24" si="203">IF($H16=$EM$1,CM16,0)</f>
        <v>0</v>
      </c>
      <c r="EO16" s="6">
        <f t="shared" ref="EO16:EO24" si="204">IF($H16=$EM$1,CN16,0)</f>
        <v>0</v>
      </c>
      <c r="EP16" s="6">
        <f t="shared" ref="EP16:EP24" si="205">IF($H16=$EM$1,CO16,0)</f>
        <v>0</v>
      </c>
      <c r="EQ16" s="6">
        <f t="shared" ref="EQ16:EQ24" si="206">IF($H16=$EM$1,CP16,0)</f>
        <v>0</v>
      </c>
      <c r="ER16" s="6">
        <f t="shared" ref="ER16:ER24" si="207">IF($H16=$EM$1,CQ16,0)</f>
        <v>0</v>
      </c>
      <c r="ES16" s="6">
        <f t="shared" ref="ES16:ES24" si="208">IF($H16=$EM$1,CR16,0)</f>
        <v>0</v>
      </c>
      <c r="ET16" s="6">
        <f t="shared" ref="ET16:ET24" si="209">IF($H16=$EM$1,CS16,0)</f>
        <v>0</v>
      </c>
      <c r="EU16" s="6">
        <f t="shared" ref="EU16:EU24" si="210">IF($H16=$EM$1,CT16,0)</f>
        <v>0</v>
      </c>
      <c r="EV16" s="6">
        <f t="shared" ref="EV16:EV24" si="211">IF($H16=$EM$1,CU16,0)</f>
        <v>0</v>
      </c>
      <c r="EW16" s="6">
        <f t="shared" ref="EW16:EW24" si="212">IF($H16=$EM$1,CV16,0)</f>
        <v>0</v>
      </c>
      <c r="EX16" s="8">
        <f>SUM(EN16:EW16)</f>
        <v>0</v>
      </c>
      <c r="FA16" s="46">
        <f t="shared" si="55"/>
        <v>0</v>
      </c>
      <c r="FB16" s="6"/>
      <c r="FC16" s="6"/>
      <c r="FD16" s="6"/>
      <c r="FE16" s="6"/>
      <c r="FF16" s="6"/>
      <c r="FG16" s="6"/>
      <c r="FH16" s="6"/>
      <c r="FI16" s="6"/>
      <c r="FJ16" s="6"/>
      <c r="FK16" s="6"/>
      <c r="FL16" s="8">
        <f>SUM(FB16:FK16)</f>
        <v>0</v>
      </c>
      <c r="FO16" s="6">
        <f>IFERROR(IF($B16="Teknisk/adm. Bistand",(K16)*Tabeller!J$11,(K16)*Tabeller!J$10),0)</f>
        <v>0</v>
      </c>
      <c r="FP16" s="6">
        <f>IFERROR(IF($B16="Teknisk/adm. Bistand",(L16)*Tabeller!K$11,(L16)*Tabeller!K$10),0)</f>
        <v>0</v>
      </c>
      <c r="FQ16" s="6">
        <f>IFERROR(IF($B16="Teknisk/adm. Bistand",(M16)*Tabeller!L$11,(M16)*Tabeller!L$10),0)</f>
        <v>0</v>
      </c>
      <c r="FR16" s="6">
        <f>IFERROR(IF($B16="Teknisk/adm. Bistand",(N16)*Tabeller!M$11,(N16)*Tabeller!M$10),0)</f>
        <v>0</v>
      </c>
      <c r="FS16" s="6">
        <f>IFERROR(IF($B16="Teknisk/adm. Bistand",(O16)*Tabeller!N$11,(O16)*Tabeller!N$10),0)</f>
        <v>0</v>
      </c>
      <c r="FT16" s="6">
        <f>IFERROR(IF($B16="Teknisk/adm. Bistand",(P16)*Tabeller!O$11,(P16)*Tabeller!O$10),0)</f>
        <v>0</v>
      </c>
      <c r="FU16" s="6">
        <f>IFERROR(IF($B16="Teknisk/adm. Bistand",(Q16)*Tabeller!P$11,(Q16)*Tabeller!P$10),0)</f>
        <v>0</v>
      </c>
      <c r="FV16" s="6">
        <f>IFERROR(IF($B16="Teknisk/adm. Bistand",(R16)*Tabeller!Q$11,(R16)*Tabeller!Q$10),0)</f>
        <v>0</v>
      </c>
      <c r="FW16" s="6">
        <f>IFERROR(IF($B16="Teknisk/adm. Bistand",(S16)*Tabeller!R$11,(S16)*Tabeller!R$10),0)</f>
        <v>0</v>
      </c>
      <c r="FX16" s="6">
        <f>IFERROR(IF($B16="Teknisk/adm. Bistand",(T16)*Tabeller!S$11,(T16)*Tabeller!S$10),0)</f>
        <v>0</v>
      </c>
    </row>
    <row r="17" spans="2:180" ht="15" x14ac:dyDescent="0.25">
      <c r="B17" s="484"/>
      <c r="C17" s="388">
        <f>IF(Registrering!$B$28="Fast beløp",0,CW17)</f>
        <v>0</v>
      </c>
      <c r="D17" s="388">
        <f t="shared" ref="D17:D23" si="213">SUM(AR17:BA17)</f>
        <v>0</v>
      </c>
      <c r="E17" s="388">
        <f t="shared" si="165"/>
        <v>0</v>
      </c>
      <c r="F17" s="388">
        <f t="shared" si="166"/>
        <v>0</v>
      </c>
      <c r="G17" s="57">
        <f>SUM(K17:T17)</f>
        <v>0</v>
      </c>
      <c r="H17" s="585"/>
      <c r="I17" s="588"/>
      <c r="J17" s="597"/>
      <c r="K17" s="598"/>
      <c r="L17" s="598"/>
      <c r="M17" s="598"/>
      <c r="N17" s="598"/>
      <c r="O17" s="598"/>
      <c r="P17" s="598"/>
      <c r="Q17" s="598"/>
      <c r="R17" s="598"/>
      <c r="S17" s="598"/>
      <c r="T17" s="598"/>
      <c r="AG17" s="6">
        <f t="shared" si="167"/>
        <v>0</v>
      </c>
      <c r="AH17" s="6">
        <f>AG17*Tabeller!$I$35</f>
        <v>0</v>
      </c>
      <c r="AI17" s="6">
        <f t="shared" si="168"/>
        <v>0</v>
      </c>
      <c r="AJ17" s="87">
        <f>AI17*Tabeller!$H$26</f>
        <v>0</v>
      </c>
      <c r="AK17" s="6">
        <f>SUM(AI17:AJ17,AL17)*Tabeller!$H$28</f>
        <v>0</v>
      </c>
      <c r="AL17" s="6">
        <f>AH17*Tabeller!$H$27</f>
        <v>0</v>
      </c>
      <c r="AM17" s="6">
        <f t="shared" si="169"/>
        <v>0</v>
      </c>
      <c r="AN17" s="6">
        <f>AM17+(IF(B17="Teknisk adm bistand",Registrering!$E$51,Registrering!$B$51))</f>
        <v>0</v>
      </c>
      <c r="AO17" s="6">
        <f>AN17/Tabeller!$H$5</f>
        <v>0</v>
      </c>
      <c r="AR17" s="6">
        <f>((K17*Budsjett_FL!$AM17))</f>
        <v>0</v>
      </c>
      <c r="AS17" s="6">
        <f>((L17*Budsjett_FL!$AM17)*(Tabeller!J$35))</f>
        <v>0</v>
      </c>
      <c r="AT17" s="6">
        <f>((M17*Budsjett_FL!$AM17)*(Tabeller!K$35))</f>
        <v>0</v>
      </c>
      <c r="AU17" s="6">
        <f>((N17*Budsjett_FL!$AM17)*(Tabeller!L$35))</f>
        <v>0</v>
      </c>
      <c r="AV17" s="6">
        <f>((O17*Budsjett_FL!$AM17)*(Tabeller!M$35))</f>
        <v>0</v>
      </c>
      <c r="AW17" s="6">
        <f>((P17*Budsjett_FL!$AM17)*(Tabeller!N$35))</f>
        <v>0</v>
      </c>
      <c r="AX17" s="6">
        <f>((Q17*Budsjett_FL!$AM17)*(Tabeller!O$35))</f>
        <v>0</v>
      </c>
      <c r="AY17" s="6">
        <f>((R17*Budsjett_FL!$AM17)*(Tabeller!P$35))</f>
        <v>0</v>
      </c>
      <c r="AZ17" s="6">
        <f>((S17*Budsjett_FL!$AM17)*(Tabeller!Q$35))</f>
        <v>0</v>
      </c>
      <c r="BA17" s="6">
        <f>((T17*Budsjett_FL!$AM17)*(Tabeller!R$35))</f>
        <v>0</v>
      </c>
      <c r="BC17" s="6">
        <f t="shared" si="170"/>
        <v>0</v>
      </c>
      <c r="BD17" s="6">
        <f t="shared" si="171"/>
        <v>0</v>
      </c>
      <c r="BE17" s="6">
        <f t="shared" si="172"/>
        <v>0</v>
      </c>
      <c r="BF17" s="6">
        <f t="shared" si="173"/>
        <v>0</v>
      </c>
      <c r="BG17" s="6">
        <f t="shared" si="174"/>
        <v>0</v>
      </c>
      <c r="BH17" s="6">
        <f t="shared" si="175"/>
        <v>0</v>
      </c>
      <c r="BI17" s="6">
        <f t="shared" si="176"/>
        <v>0</v>
      </c>
      <c r="BJ17" s="6">
        <f t="shared" si="177"/>
        <v>0</v>
      </c>
      <c r="BK17" s="6">
        <f t="shared" si="178"/>
        <v>0</v>
      </c>
      <c r="BL17" s="6">
        <f t="shared" si="179"/>
        <v>0</v>
      </c>
      <c r="BO17" s="6">
        <f>IFERROR(IF($F$83=$M$82,AR17*$E$82,AR17*Budsjett_FL!$E$83),0)</f>
        <v>0</v>
      </c>
      <c r="BP17" s="6">
        <f>IFERROR(IF($F$83=$M$82,AS17*$E$82,AS17*Budsjett_FL!$E$83),0)</f>
        <v>0</v>
      </c>
      <c r="BQ17" s="6">
        <f>IFERROR(IF($F$83=$M$82,AT17*$E$82,AT17*Budsjett_FL!$E$83),0)</f>
        <v>0</v>
      </c>
      <c r="BR17" s="6">
        <f>IFERROR(IF($F$83=$M$82,AU17*$E$82,AU17*Budsjett_FL!$E$83),0)</f>
        <v>0</v>
      </c>
      <c r="BS17" s="6">
        <f>IFERROR(IF($F$83=$M$82,AV17*$E$82,AV17*Budsjett_FL!$E$83),0)</f>
        <v>0</v>
      </c>
      <c r="BT17" s="6">
        <f>IFERROR(IF($F$83=$M$82,AW17*$E$82,AW17*Budsjett_FL!$E$83),0)</f>
        <v>0</v>
      </c>
      <c r="BU17" s="6">
        <f>IFERROR(IF($F$83=$M$82,AX17*$E$82,AX17*Budsjett_FL!$E$83),0)</f>
        <v>0</v>
      </c>
      <c r="BV17" s="6">
        <f>IFERROR(IF($F$83=$M$82,AY17*$E$82,AY17*Budsjett_FL!$E$83),0)</f>
        <v>0</v>
      </c>
      <c r="BW17" s="6">
        <f>IFERROR(IF($F$83=$M$82,AZ17*$E$82,AZ17*Budsjett_FL!$E$83),0)</f>
        <v>0</v>
      </c>
      <c r="BX17" s="6">
        <f>IFERROR(IF($F$83=$M$82,BA17*$E$82,BA17*Budsjett_FL!$E$83),0)</f>
        <v>0</v>
      </c>
      <c r="CA17" s="6">
        <f t="shared" si="180"/>
        <v>0</v>
      </c>
      <c r="CB17" s="6">
        <f t="shared" si="180"/>
        <v>0</v>
      </c>
      <c r="CC17" s="6">
        <f t="shared" si="180"/>
        <v>0</v>
      </c>
      <c r="CD17" s="6">
        <f t="shared" si="180"/>
        <v>0</v>
      </c>
      <c r="CE17" s="6">
        <f t="shared" si="180"/>
        <v>0</v>
      </c>
      <c r="CF17" s="6">
        <f t="shared" si="180"/>
        <v>0</v>
      </c>
      <c r="CG17" s="6">
        <f t="shared" si="180"/>
        <v>0</v>
      </c>
      <c r="CH17" s="6">
        <f t="shared" si="180"/>
        <v>0</v>
      </c>
      <c r="CI17" s="6">
        <f t="shared" si="180"/>
        <v>0</v>
      </c>
      <c r="CJ17" s="6">
        <f t="shared" si="180"/>
        <v>0</v>
      </c>
      <c r="CL17" s="46">
        <f t="shared" si="181"/>
        <v>0</v>
      </c>
      <c r="CM17" s="6">
        <f>-((IF($CL17="Teknisk/adm. bistand/Feltassistent",Budsjett_FL!AR17*(1+Tabeller!$I$62),0))+(IF($CL17="Forsker - professor",Tabeller!I$55*K17,0)+IF($CL17="Prosjektleder/adm.leder",Tabeller!I$54*K17,0)+IF($CL17="Forsker - 1.aman.",Tabeller!I$56*K17,0)+IF($CL17="Gjesteforsker",Tabeller!I$58*K17,0)+IF($CL17="Postdoktor / forsker",Tabeller!I$59*K17,0)+IF($CL17="Stipendiat",Tabeller!I$60*K17,0)+IF($CL17="Forsker (rundsum)",Tabeller!I$57*K17,0)+IF($CL17="Vit.ass",Tabeller!I$61*K17,0)))</f>
        <v>0</v>
      </c>
      <c r="CN17" s="6">
        <f>-((IF($CL17="Teknisk/adm. bistand/Feltassistent",Budsjett_FL!AS17*(1+Tabeller!$I$62),0))+(IF($CL17="Forsker - professor",Tabeller!J$55*L17,0)+IF($CL17="Prosjektleder/adm.leder",Tabeller!J$54*L17,0)+IF($CL17="Forsker - 1.aman.",Tabeller!J$56*L17,0)+IF($CL17="Gjesteforsker",Tabeller!J$58*L17,0)+IF($CL17="Postdoktor / forsker",Tabeller!J$59*L17,0)+IF($CL17="Stipendiat",Tabeller!J$60*L17,0)+IF($CL17="Forsker (rundsum)",Tabeller!J$57*L17,0)+IF($CL17="Vit.ass",Tabeller!J$61*L17,0)))</f>
        <v>0</v>
      </c>
      <c r="CO17" s="6">
        <f>-((IF($CL17="Teknisk/adm. bistand/Feltassistent",Budsjett_FL!AT17*(1+Tabeller!$I$62),0))+(IF($CL17="Forsker - professor",Tabeller!K$55*M17,0)+IF($CL17="Prosjektleder/adm.leder",Tabeller!K$54*M17,0)+IF($CL17="Forsker - 1.aman.",Tabeller!K$56*M17,0)+IF($CL17="Gjesteforsker",Tabeller!K$58*M17,0)+IF($CL17="Postdoktor / forsker",Tabeller!K$59*M17,0)+IF($CL17="Stipendiat",Tabeller!K$60*M17,0)+IF($CL17="Forsker (rundsum)",Tabeller!K$57*M17,0)+IF($CL17="Vit.ass",Tabeller!K$61*M17,0)))</f>
        <v>0</v>
      </c>
      <c r="CP17" s="6">
        <f>-((IF($CL17="Teknisk/adm. bistand/Feltassistent",Budsjett_FL!AU17*(1+Tabeller!$I$62),0))+(IF($CL17="Forsker - professor",Tabeller!L$55*N17,0)+IF($CL17="Prosjektleder/adm.leder",Tabeller!L$54*N17,0)+IF($CL17="Forsker - 1.aman.",Tabeller!L$56*N17,0)+IF($CL17="Gjesteforsker",Tabeller!L$58*N17,0)+IF($CL17="Postdoktor / forsker",Tabeller!L$59*N17,0)+IF($CL17="Stipendiat",Tabeller!L$60*N17,0)+IF($CL17="Forsker (rundsum)",Tabeller!L$57*N17,0)+IF($CL17="Vit.ass",Tabeller!L$61*N17,0)))</f>
        <v>0</v>
      </c>
      <c r="CQ17" s="6">
        <f>-((IF($CL17="Teknisk/adm. bistand/Feltassistent",Budsjett_FL!AV17*(1+Tabeller!$I$62),0))+(IF($CL17="Forsker - professor",Tabeller!M$55*O17,0)+IF($CL17="Prosjektleder/adm.leder",Tabeller!M$54*O17,0)+IF($CL17="Forsker - 1.aman.",Tabeller!M$56*O17,0)+IF($CL17="Gjesteforsker",Tabeller!M$58*O17,0)+IF($CL17="Postdoktor / forsker",Tabeller!M$59*O17,0)+IF($CL17="Stipendiat",Tabeller!M$60*O17,0)+IF($CL17="Forsker (rundsum)",Tabeller!M$57*O17,0)+IF($CL17="Vit.ass",Tabeller!M$61*O17,0)))</f>
        <v>0</v>
      </c>
      <c r="CR17" s="6">
        <f>-((IF($CL17="Teknisk/adm. bistand/Feltassistent",Budsjett_FL!AW17*(1+Tabeller!$I$62),0))+(IF($CL17="Forsker - professor",Tabeller!N$55*P17,0)+IF($CL17="Prosjektleder/adm.leder",Tabeller!N$54*P17,0)+IF($CL17="Forsker - 1.aman.",Tabeller!N$56*P17,0)+IF($CL17="Gjesteforsker",Tabeller!N$58*P17,0)+IF($CL17="Postdoktor / forsker",Tabeller!N$59*P17,0)+IF($CL17="Stipendiat",Tabeller!N$60*P17,0)+IF($CL17="Forsker (rundsum)",Tabeller!N$57*P17,0)+IF($CL17="Vit.ass",Tabeller!N$61*P17,0)))</f>
        <v>0</v>
      </c>
      <c r="CS17" s="6">
        <f>-((IF($CL17="Teknisk/adm. bistand/Feltassistent",Budsjett_FL!AX17*(1+Tabeller!$I$62),0))+(IF($CL17="Forsker - professor",Tabeller!O$55*Q17,0)+IF($CL17="Prosjektleder/adm.leder",Tabeller!O$54*Q17,0)+IF($CL17="Forsker - 1.aman.",Tabeller!O$56*Q17,0)+IF($CL17="Gjesteforsker",Tabeller!O$58*Q17,0)+IF($CL17="Postdoktor / forsker",Tabeller!O$59*Q17,0)+IF($CL17="Stipendiat",Tabeller!O$60*Q17,0)+IF($CL17="Forsker (rundsum)",Tabeller!O$57*Q17,0)+IF($CL17="Vit.ass",Tabeller!O$61*Q17,0)))</f>
        <v>0</v>
      </c>
      <c r="CT17" s="6">
        <f>-((IF($CL17="Teknisk/adm. bistand/Feltassistent",Budsjett_FL!AY17*(1+Tabeller!$I$62),0))+(IF($CL17="Forsker - professor",Tabeller!P$55*R17,0)+IF($CL17="Prosjektleder/adm.leder",Tabeller!P$54*R17,0)+IF($CL17="Forsker - 1.aman.",Tabeller!P$56*R17,0)+IF($CL17="Gjesteforsker",Tabeller!P$58*R17,0)+IF($CL17="Postdoktor / forsker",Tabeller!P$59*R17,0)+IF($CL17="Stipendiat",Tabeller!P$60*R17,0)+IF($CL17="Forsker (rundsum)",Tabeller!P$57*R17,0)+IF($CL17="Vit.ass",Tabeller!P$61*R17,0)))</f>
        <v>0</v>
      </c>
      <c r="CU17" s="6">
        <f>-((IF($CL17="Teknisk/adm. bistand/Feltassistent",Budsjett_FL!AZ17*(1+Tabeller!$I$62),0))+(IF($CL17="Forsker - professor",Tabeller!Q$55*S17,0)+IF($CL17="Prosjektleder/adm.leder",Tabeller!Q$54*S17,0)+IF($CL17="Forsker - 1.aman.",Tabeller!Q$56*S17,0)+IF($CL17="Gjesteforsker",Tabeller!Q$58*S17,0)+IF($CL17="Postdoktor / forsker",Tabeller!Q$59*S17,0)+IF($CL17="Stipendiat",Tabeller!Q$60*S17,0)+IF($CL17="Forsker (rundsum)",Tabeller!Q$57*S17,0)+IF($CL17="Vit.ass",Tabeller!Q$61*S17,0)))</f>
        <v>0</v>
      </c>
      <c r="CV17" s="6">
        <f>-((IF($CL17="Teknisk/adm. bistand/Feltassistent",Budsjett_FL!BA17*(1+Tabeller!$I$62),0))+(IF($CL17="Forsker - professor",Tabeller!R$55*T17,0)+IF($CL17="Prosjektleder/adm.leder",Tabeller!R$54*T17,0)+IF($CL17="Forsker - 1.aman.",Tabeller!R$56*T17,0)+IF($CL17="Gjesteforsker",Tabeller!R$58*T17,0)+IF($CL17="Postdoktor / forsker",Tabeller!R$59*T17,0)+IF($CL17="Stipendiat",Tabeller!R$60*T17,0)+IF($CL17="Forsker (rundsum)",Tabeller!R$57*T17,0)+IF($CL17="Vit.ass",Tabeller!R$61*T17,0)))</f>
        <v>0</v>
      </c>
      <c r="CW17" s="8">
        <f t="shared" ref="CW17:CW25" si="214">SUM(CM17:CV17)</f>
        <v>0</v>
      </c>
      <c r="CZ17" s="46">
        <f t="shared" si="182"/>
        <v>0</v>
      </c>
      <c r="DA17" s="6">
        <f>-((IF($CZ17="Teknisk/adm. bistand/Feltassistent",IF(Budsjett_FL!AR17*(1+Tabeller!$I$62)&gt;Tabeller!I$55,Tabeller!I$55,Budsjett_FL!AR17*(1+Tabeller!$I$62)),0))+(IF($CZ17="Forsker - professor",Tabeller!I$55*K17,0)+IF($CZ17="Prosjektleder/adm.leder",Tabeller!I$54*K17,0)+IF($CZ17="Forsker - 1.aman.",Tabeller!I$56*K17,0)+IF($CZ17="Gjesteforsker",Tabeller!I$58*K17,0)+IF($CZ17="Postdoktor / forsker",Tabeller!I$59*K17,0)+IF($CZ17="Stipendiat",Tabeller!I$60*K17,0)+IF($CZ17="Forsker (rundsum)",Tabeller!I$57*K17,0)+IF($CZ17="Vit.ass",Tabeller!I$61*K17,0))/1)</f>
        <v>0</v>
      </c>
      <c r="DB17" s="6">
        <f>-((IF($CZ17="Teknisk/adm. bistand/Feltassistent",IF(Budsjett_FL!AS17*(1+Tabeller!$I$62)&gt;Tabeller!J$55,Tabeller!J$55,Budsjett_FL!AS17*(1+Tabeller!$I$62)),0))+(IF($CZ17="Forsker - professor",Tabeller!J$55*L17,0)+IF($CZ17="Prosjektleder/adm.leder",Tabeller!J$54*L17,0)+IF($CZ17="Forsker - 1.aman.",Tabeller!J$56*L17,0)+IF($CZ17="Gjesteforsker",Tabeller!J$58*L17,0)+IF($CZ17="Postdoktor / forsker",Tabeller!J$59*L17,0)+IF($CZ17="Stipendiat",Tabeller!J$60*L17,0)+IF($CZ17="Forsker (rundsum)",Tabeller!J$57*L17,0)+IF($CZ17="Vit.ass",Tabeller!J$61*L17,0))/1)</f>
        <v>0</v>
      </c>
      <c r="DC17" s="6">
        <f>-((IF($CZ17="Teknisk/adm. bistand/Feltassistent",IF(Budsjett_FL!AT17*(1+Tabeller!$I$62)&gt;Tabeller!K$55,Tabeller!K$55,Budsjett_FL!AT17*(1+Tabeller!$I$62)),0))+(IF($CZ17="Forsker - professor",Tabeller!K$55*M17,0)+IF($CZ17="Prosjektleder/adm.leder",Tabeller!K$54*M17,0)+IF($CZ17="Forsker - 1.aman.",Tabeller!K$56*M17,0)+IF($CZ17="Gjesteforsker",Tabeller!K$58*M17,0)+IF($CZ17="Postdoktor / forsker",Tabeller!K$59*M17,0)+IF($CZ17="Stipendiat",Tabeller!K$60*M17,0)+IF($CZ17="Forsker (rundsum)",Tabeller!K$57*M17,0)+IF($CZ17="Vit.ass",Tabeller!K$61*M17,0))/1)</f>
        <v>0</v>
      </c>
      <c r="DD17" s="6">
        <f>-((IF($CZ17="Teknisk/adm. bistand/Feltassistent",IF(Budsjett_FL!AU17*(1+Tabeller!$I$62)&gt;Tabeller!L$55,Tabeller!L$55,Budsjett_FL!AU17*(1+Tabeller!$I$62)),0))+(IF($CZ17="Forsker - professor",Tabeller!L$55*N17,0)+IF($CZ17="Prosjektleder/adm.leder",Tabeller!L$54*N17,0)+IF($CZ17="Forsker - 1.aman.",Tabeller!L$56*N17,0)+IF($CZ17="Gjesteforsker",Tabeller!L$58*N17,0)+IF($CZ17="Postdoktor / forsker",Tabeller!L$59*N17,0)+IF($CZ17="Stipendiat",Tabeller!L$60*N17,0)+IF($CZ17="Forsker (rundsum)",Tabeller!L$57*N17,0)+IF($CZ17="Vit.ass",Tabeller!L$61*N17,0))/1)</f>
        <v>0</v>
      </c>
      <c r="DE17" s="6">
        <f>-((IF($CZ17="Teknisk/adm. bistand/Feltassistent",IF(Budsjett_FL!AV17*(1+Tabeller!$I$62)&gt;Tabeller!M$55,Tabeller!M$55,Budsjett_FL!AV17*(1+Tabeller!$I$62)),0))+(IF($CZ17="Forsker - professor",Tabeller!M$55*O17,0)+IF($CZ17="Prosjektleder/adm.leder",Tabeller!M$54*O17,0)+IF($CZ17="Forsker - 1.aman.",Tabeller!M$56*O17,0)+IF($CZ17="Gjesteforsker",Tabeller!M$58*O17,0)+IF($CZ17="Postdoktor / forsker",Tabeller!M$59*O17,0)+IF($CZ17="Stipendiat",Tabeller!M$60*O17,0)+IF($CZ17="Forsker (rundsum)",Tabeller!M$57*O17,0)+IF($CZ17="Vit.ass",Tabeller!M$61*O17,0))/1)</f>
        <v>0</v>
      </c>
      <c r="DF17" s="6">
        <f>-((IF($CZ17="Teknisk/adm. bistand/Feltassistent",IF(Budsjett_FL!AW17*(1+Tabeller!$I$62)&gt;Tabeller!N$55,Tabeller!N$55,Budsjett_FL!AW17*(1+Tabeller!$I$62)),0))+(IF($CZ17="Forsker - professor",Tabeller!N$55*P17,0)+IF($CZ17="Prosjektleder/adm.leder",Tabeller!N$54*P17,0)+IF($CZ17="Forsker - 1.aman.",Tabeller!N$56*P17,0)+IF($CZ17="Gjesteforsker",Tabeller!N$58*P17,0)+IF($CZ17="Postdoktor / forsker",Tabeller!N$59*P17,0)+IF($CZ17="Stipendiat",Tabeller!N$60*P17,0)+IF($CZ17="Forsker (rundsum)",Tabeller!N$57*P17,0)+IF($CZ17="Vit.ass",Tabeller!N$61*P17,0))/1)</f>
        <v>0</v>
      </c>
      <c r="DG17" s="6">
        <f>-((IF($CZ17="Teknisk/adm. bistand/Feltassistent",IF(Budsjett_FL!AX17*(1+Tabeller!$I$62)&gt;Tabeller!O$55,Tabeller!O$55,Budsjett_FL!AX17*(1+Tabeller!$I$62)),0))+(IF($CZ17="Forsker - professor",Tabeller!O$55*Q17,0)+IF($CZ17="Prosjektleder/adm.leder",Tabeller!O$54*Q17,0)+IF($CZ17="Forsker - 1.aman.",Tabeller!O$56*Q17,0)+IF($CZ17="Gjesteforsker",Tabeller!O$58*Q17,0)+IF($CZ17="Postdoktor / forsker",Tabeller!O$59*Q17,0)+IF($CZ17="Stipendiat",Tabeller!O$60*Q17,0)+IF($CZ17="Forsker (rundsum)",Tabeller!O$57*Q17,0)+IF($CZ17="Vit.ass",Tabeller!O$61*Q17,0))/1)</f>
        <v>0</v>
      </c>
      <c r="DH17" s="6">
        <f>-((IF($CZ17="Teknisk/adm. bistand/Feltassistent",IF(Budsjett_FL!AY17*(1+Tabeller!$I$62)&gt;Tabeller!P$55,Tabeller!P$55,Budsjett_FL!AY17*(1+Tabeller!$I$62)),0))+(IF($CZ17="Forsker - professor",Tabeller!P$55*R17,0)+IF($CZ17="Prosjektleder/adm.leder",Tabeller!P$54*R17,0)+IF($CZ17="Forsker - 1.aman.",Tabeller!P$56*R17,0)+IF($CZ17="Gjesteforsker",Tabeller!P$58*R17,0)+IF($CZ17="Postdoktor / forsker",Tabeller!P$59*R17,0)+IF($CZ17="Stipendiat",Tabeller!P$60*R17,0)+IF($CZ17="Forsker (rundsum)",Tabeller!P$57*R17,0)+IF($CZ17="Vit.ass",Tabeller!P$61*R17,0))/1)</f>
        <v>0</v>
      </c>
      <c r="DI17" s="6">
        <f>-((IF($CZ17="Teknisk/adm. bistand/Feltassistent",IF(Budsjett_FL!AZ17*(1+Tabeller!$I$62)&gt;Tabeller!Q$55,Tabeller!Q$55,Budsjett_FL!AZ17*(1+Tabeller!$I$62)),0))+(IF($CZ17="Forsker - professor",Tabeller!Q$55*S17,0)+IF($CZ17="Prosjektleder/adm.leder",Tabeller!Q$54*S17,0)+IF($CZ17="Forsker - 1.aman.",Tabeller!Q$56*S17,0)+IF($CZ17="Gjesteforsker",Tabeller!Q$58*S17,0)+IF($CZ17="Postdoktor / forsker",Tabeller!Q$59*S17,0)+IF($CZ17="Stipendiat",Tabeller!Q$60*S17,0)+IF($CZ17="Forsker (rundsum)",Tabeller!Q$57*S17,0)+IF($CZ17="Vit.ass",Tabeller!Q$61*S17,0))/1)</f>
        <v>0</v>
      </c>
      <c r="DJ17" s="6">
        <f>-((IF($CZ17="Teknisk/adm. bistand/Feltassistent",IF(Budsjett_FL!BA17*(1+Tabeller!$I$62)&gt;Tabeller!R$55,Tabeller!R$55,Budsjett_FL!BA17*(1+Tabeller!$I$62)),0))+(IF($CZ17="Forsker - professor",Tabeller!R$55*T17,0)+IF($CZ17="Prosjektleder/adm.leder",Tabeller!R$54*T17,0)+IF($CZ17="Forsker - 1.aman.",Tabeller!R$56*T17,0)+IF($CZ17="Gjesteforsker",Tabeller!R$58*T17,0)+IF($CZ17="Postdoktor / forsker",Tabeller!R$59*T17,0)+IF($CZ17="Stipendiat",Tabeller!R$60*T17,0)+IF($CZ17="Forsker (rundsum)",Tabeller!R$57*T17,0)+IF($CZ17="Vit.ass",Tabeller!R$61*T17,0))/1)</f>
        <v>0</v>
      </c>
      <c r="DK17" s="8">
        <f t="shared" ref="DK17:DK25" si="215">SUM(DA17:DJ17)</f>
        <v>0</v>
      </c>
      <c r="DM17" s="46">
        <f t="shared" si="65"/>
        <v>0</v>
      </c>
      <c r="DN17" s="6">
        <f t="shared" si="183"/>
        <v>0</v>
      </c>
      <c r="DO17" s="6">
        <f t="shared" si="184"/>
        <v>0</v>
      </c>
      <c r="DP17" s="6">
        <f t="shared" si="185"/>
        <v>0</v>
      </c>
      <c r="DQ17" s="6">
        <f t="shared" si="186"/>
        <v>0</v>
      </c>
      <c r="DR17" s="6">
        <f t="shared" si="187"/>
        <v>0</v>
      </c>
      <c r="DS17" s="6">
        <f t="shared" si="188"/>
        <v>0</v>
      </c>
      <c r="DT17" s="6">
        <f t="shared" si="189"/>
        <v>0</v>
      </c>
      <c r="DU17" s="6">
        <f t="shared" si="190"/>
        <v>0</v>
      </c>
      <c r="DV17" s="6">
        <f t="shared" si="191"/>
        <v>0</v>
      </c>
      <c r="DW17" s="6">
        <f t="shared" si="192"/>
        <v>0</v>
      </c>
      <c r="DX17" s="8">
        <f t="shared" ref="DX17:DX25" si="216">SUM(DN17:DW17)</f>
        <v>0</v>
      </c>
      <c r="DZ17" s="46">
        <f t="shared" si="67"/>
        <v>0</v>
      </c>
      <c r="EA17" s="6">
        <f t="shared" si="193"/>
        <v>0</v>
      </c>
      <c r="EB17" s="6">
        <f t="shared" si="194"/>
        <v>0</v>
      </c>
      <c r="EC17" s="6">
        <f t="shared" si="195"/>
        <v>0</v>
      </c>
      <c r="ED17" s="6">
        <f t="shared" si="196"/>
        <v>0</v>
      </c>
      <c r="EE17" s="6">
        <f t="shared" si="197"/>
        <v>0</v>
      </c>
      <c r="EF17" s="6">
        <f t="shared" si="198"/>
        <v>0</v>
      </c>
      <c r="EG17" s="6">
        <f t="shared" si="199"/>
        <v>0</v>
      </c>
      <c r="EH17" s="6">
        <f t="shared" si="200"/>
        <v>0</v>
      </c>
      <c r="EI17" s="6">
        <f t="shared" si="201"/>
        <v>0</v>
      </c>
      <c r="EJ17" s="6">
        <f t="shared" si="202"/>
        <v>0</v>
      </c>
      <c r="EK17" s="8">
        <f t="shared" ref="EK17:EK25" si="217">SUM(EA17:EJ17)</f>
        <v>0</v>
      </c>
      <c r="EM17" s="46">
        <f t="shared" si="69"/>
        <v>0</v>
      </c>
      <c r="EN17" s="6">
        <f t="shared" si="203"/>
        <v>0</v>
      </c>
      <c r="EO17" s="6">
        <f t="shared" si="204"/>
        <v>0</v>
      </c>
      <c r="EP17" s="6">
        <f t="shared" si="205"/>
        <v>0</v>
      </c>
      <c r="EQ17" s="6">
        <f t="shared" si="206"/>
        <v>0</v>
      </c>
      <c r="ER17" s="6">
        <f t="shared" si="207"/>
        <v>0</v>
      </c>
      <c r="ES17" s="6">
        <f t="shared" si="208"/>
        <v>0</v>
      </c>
      <c r="ET17" s="6">
        <f t="shared" si="209"/>
        <v>0</v>
      </c>
      <c r="EU17" s="6">
        <f t="shared" si="210"/>
        <v>0</v>
      </c>
      <c r="EV17" s="6">
        <f t="shared" si="211"/>
        <v>0</v>
      </c>
      <c r="EW17" s="6">
        <f t="shared" si="212"/>
        <v>0</v>
      </c>
      <c r="EX17" s="8">
        <f t="shared" ref="EX17:EX25" si="218">SUM(EN17:EW17)</f>
        <v>0</v>
      </c>
      <c r="FA17" s="46">
        <f t="shared" si="55"/>
        <v>0</v>
      </c>
      <c r="FB17" s="6"/>
      <c r="FC17" s="6"/>
      <c r="FD17" s="6"/>
      <c r="FE17" s="6"/>
      <c r="FF17" s="6"/>
      <c r="FG17" s="6"/>
      <c r="FH17" s="6"/>
      <c r="FI17" s="6"/>
      <c r="FJ17" s="6"/>
      <c r="FK17" s="6"/>
      <c r="FL17" s="8">
        <f t="shared" ref="FL17:FL25" si="219">SUM(FB17:FK17)</f>
        <v>0</v>
      </c>
      <c r="FO17" s="6">
        <f>IFERROR(IF($B17="Teknisk/adm. Bistand",(K17)*Tabeller!J$11,(K17)*Tabeller!J$10),0)</f>
        <v>0</v>
      </c>
      <c r="FP17" s="6">
        <f>IFERROR(IF($B17="Teknisk/adm. Bistand",(L17)*Tabeller!K$11,(L17)*Tabeller!K$10),0)</f>
        <v>0</v>
      </c>
      <c r="FQ17" s="6">
        <f>IFERROR(IF($B17="Teknisk/adm. Bistand",(M17)*Tabeller!L$11,(M17)*Tabeller!L$10),0)</f>
        <v>0</v>
      </c>
      <c r="FR17" s="6">
        <f>IFERROR(IF($B17="Teknisk/adm. Bistand",(N17)*Tabeller!M$11,(N17)*Tabeller!M$10),0)</f>
        <v>0</v>
      </c>
      <c r="FS17" s="6">
        <f>IFERROR(IF($B17="Teknisk/adm. Bistand",(O17)*Tabeller!N$11,(O17)*Tabeller!N$10),0)</f>
        <v>0</v>
      </c>
      <c r="FT17" s="6">
        <f>IFERROR(IF($B17="Teknisk/adm. Bistand",(P17)*Tabeller!O$11,(P17)*Tabeller!O$10),0)</f>
        <v>0</v>
      </c>
      <c r="FU17" s="6">
        <f>IFERROR(IF($B17="Teknisk/adm. Bistand",(Q17)*Tabeller!P$11,(Q17)*Tabeller!P$10),0)</f>
        <v>0</v>
      </c>
      <c r="FV17" s="6">
        <f>IFERROR(IF($B17="Teknisk/adm. Bistand",(R17)*Tabeller!Q$11,(R17)*Tabeller!Q$10),0)</f>
        <v>0</v>
      </c>
      <c r="FW17" s="6">
        <f>IFERROR(IF($B17="Teknisk/adm. Bistand",(S17)*Tabeller!R$11,(S17)*Tabeller!R$10),0)</f>
        <v>0</v>
      </c>
      <c r="FX17" s="6">
        <f>IFERROR(IF($B17="Teknisk/adm. Bistand",(T17)*Tabeller!S$11,(T17)*Tabeller!S$10),0)</f>
        <v>0</v>
      </c>
    </row>
    <row r="18" spans="2:180" ht="15" x14ac:dyDescent="0.25">
      <c r="B18" s="484"/>
      <c r="C18" s="388">
        <f>IF(Registrering!$B$28="Fast beløp",0,CW18)</f>
        <v>0</v>
      </c>
      <c r="D18" s="388">
        <f t="shared" si="213"/>
        <v>0</v>
      </c>
      <c r="E18" s="388">
        <f t="shared" si="165"/>
        <v>0</v>
      </c>
      <c r="F18" s="388">
        <f t="shared" si="166"/>
        <v>0</v>
      </c>
      <c r="G18" s="57">
        <f t="shared" ref="G18" si="220">SUM(K18:T18)</f>
        <v>0</v>
      </c>
      <c r="H18" s="585"/>
      <c r="I18" s="588"/>
      <c r="J18" s="597"/>
      <c r="K18" s="598"/>
      <c r="L18" s="598"/>
      <c r="M18" s="598"/>
      <c r="N18" s="598"/>
      <c r="O18" s="598"/>
      <c r="P18" s="598"/>
      <c r="Q18" s="598"/>
      <c r="R18" s="598"/>
      <c r="S18" s="598"/>
      <c r="T18" s="598"/>
      <c r="AG18" s="6">
        <f t="shared" si="167"/>
        <v>0</v>
      </c>
      <c r="AH18" s="6">
        <f>AG18*Tabeller!$I$35</f>
        <v>0</v>
      </c>
      <c r="AI18" s="6">
        <f t="shared" si="168"/>
        <v>0</v>
      </c>
      <c r="AJ18" s="87">
        <f>AI18*Tabeller!$H$26</f>
        <v>0</v>
      </c>
      <c r="AK18" s="6">
        <f>SUM(AI18:AJ18,AL18)*Tabeller!$H$28</f>
        <v>0</v>
      </c>
      <c r="AL18" s="6">
        <f>AH18*Tabeller!$H$27</f>
        <v>0</v>
      </c>
      <c r="AM18" s="6">
        <f t="shared" si="169"/>
        <v>0</v>
      </c>
      <c r="AN18" s="6">
        <f>AM18+(IF(B18="Teknisk adm bistand",Registrering!$E$51,Registrering!$B$51))</f>
        <v>0</v>
      </c>
      <c r="AO18" s="6">
        <f>AN18/Tabeller!$H$5</f>
        <v>0</v>
      </c>
      <c r="AR18" s="6">
        <f>((K18*Budsjett_FL!$AM18))</f>
        <v>0</v>
      </c>
      <c r="AS18" s="6">
        <f>((L18*Budsjett_FL!$AM18)*(Tabeller!J$35))</f>
        <v>0</v>
      </c>
      <c r="AT18" s="6">
        <f>((M18*Budsjett_FL!$AM18)*(Tabeller!K$35))</f>
        <v>0</v>
      </c>
      <c r="AU18" s="6">
        <f>((N18*Budsjett_FL!$AM18)*(Tabeller!L$35))</f>
        <v>0</v>
      </c>
      <c r="AV18" s="6">
        <f>((O18*Budsjett_FL!$AM18)*(Tabeller!M$35))</f>
        <v>0</v>
      </c>
      <c r="AW18" s="6">
        <f>((P18*Budsjett_FL!$AM18)*(Tabeller!N$35))</f>
        <v>0</v>
      </c>
      <c r="AX18" s="6">
        <f>((Q18*Budsjett_FL!$AM18)*(Tabeller!O$35))</f>
        <v>0</v>
      </c>
      <c r="AY18" s="6">
        <f>((R18*Budsjett_FL!$AM18)*(Tabeller!P$35))</f>
        <v>0</v>
      </c>
      <c r="AZ18" s="6">
        <f>((S18*Budsjett_FL!$AM18)*(Tabeller!Q$35))</f>
        <v>0</v>
      </c>
      <c r="BA18" s="6">
        <f>((T18*Budsjett_FL!$AM18)*(Tabeller!R$35))</f>
        <v>0</v>
      </c>
      <c r="BC18" s="6">
        <f t="shared" si="170"/>
        <v>0</v>
      </c>
      <c r="BD18" s="6">
        <f t="shared" si="171"/>
        <v>0</v>
      </c>
      <c r="BE18" s="6">
        <f t="shared" si="172"/>
        <v>0</v>
      </c>
      <c r="BF18" s="6">
        <f t="shared" si="173"/>
        <v>0</v>
      </c>
      <c r="BG18" s="6">
        <f t="shared" si="174"/>
        <v>0</v>
      </c>
      <c r="BH18" s="6">
        <f t="shared" si="175"/>
        <v>0</v>
      </c>
      <c r="BI18" s="6">
        <f t="shared" si="176"/>
        <v>0</v>
      </c>
      <c r="BJ18" s="6">
        <f t="shared" si="177"/>
        <v>0</v>
      </c>
      <c r="BK18" s="6">
        <f t="shared" si="178"/>
        <v>0</v>
      </c>
      <c r="BL18" s="6">
        <f t="shared" si="179"/>
        <v>0</v>
      </c>
      <c r="BO18" s="6">
        <f>IFERROR(IF($F$83=$M$82,AR18*$E$82,AR18*Budsjett_FL!$E$83),0)</f>
        <v>0</v>
      </c>
      <c r="BP18" s="6">
        <f>IFERROR(IF($F$83=$M$82,AS18*$E$82,AS18*Budsjett_FL!$E$83),0)</f>
        <v>0</v>
      </c>
      <c r="BQ18" s="6">
        <f>IFERROR(IF($F$83=$M$82,AT18*$E$82,AT18*Budsjett_FL!$E$83),0)</f>
        <v>0</v>
      </c>
      <c r="BR18" s="6">
        <f>IFERROR(IF($F$83=$M$82,AU18*$E$82,AU18*Budsjett_FL!$E$83),0)</f>
        <v>0</v>
      </c>
      <c r="BS18" s="6">
        <f>IFERROR(IF($F$83=$M$82,AV18*$E$82,AV18*Budsjett_FL!$E$83),0)</f>
        <v>0</v>
      </c>
      <c r="BT18" s="6">
        <f>IFERROR(IF($F$83=$M$82,AW18*$E$82,AW18*Budsjett_FL!$E$83),0)</f>
        <v>0</v>
      </c>
      <c r="BU18" s="6">
        <f>IFERROR(IF($F$83=$M$82,AX18*$E$82,AX18*Budsjett_FL!$E$83),0)</f>
        <v>0</v>
      </c>
      <c r="BV18" s="6">
        <f>IFERROR(IF($F$83=$M$82,AY18*$E$82,AY18*Budsjett_FL!$E$83),0)</f>
        <v>0</v>
      </c>
      <c r="BW18" s="6">
        <f>IFERROR(IF($F$83=$M$82,AZ18*$E$82,AZ18*Budsjett_FL!$E$83),0)</f>
        <v>0</v>
      </c>
      <c r="BX18" s="6">
        <f>IFERROR(IF($F$83=$M$82,BA18*$E$82,BA18*Budsjett_FL!$E$83),0)</f>
        <v>0</v>
      </c>
      <c r="CA18" s="6">
        <f t="shared" si="180"/>
        <v>0</v>
      </c>
      <c r="CB18" s="6">
        <f t="shared" si="180"/>
        <v>0</v>
      </c>
      <c r="CC18" s="6">
        <f t="shared" si="180"/>
        <v>0</v>
      </c>
      <c r="CD18" s="6">
        <f t="shared" si="180"/>
        <v>0</v>
      </c>
      <c r="CE18" s="6">
        <f t="shared" si="180"/>
        <v>0</v>
      </c>
      <c r="CF18" s="6">
        <f t="shared" si="180"/>
        <v>0</v>
      </c>
      <c r="CG18" s="6">
        <f t="shared" si="180"/>
        <v>0</v>
      </c>
      <c r="CH18" s="6">
        <f t="shared" si="180"/>
        <v>0</v>
      </c>
      <c r="CI18" s="6">
        <f t="shared" si="180"/>
        <v>0</v>
      </c>
      <c r="CJ18" s="6">
        <f t="shared" si="180"/>
        <v>0</v>
      </c>
      <c r="CL18" s="46">
        <f t="shared" si="181"/>
        <v>0</v>
      </c>
      <c r="CM18" s="6">
        <f>-((IF($CL18="Teknisk/adm. bistand/Feltassistent",Budsjett_FL!AR18*(1+Tabeller!$I$62),0))+(IF($CL18="Forsker - professor",Tabeller!I$55*K18,0)+IF($CL18="Prosjektleder/adm.leder",Tabeller!I$54*K18,0)+IF($CL18="Forsker - 1.aman.",Tabeller!I$56*K18,0)+IF($CL18="Gjesteforsker",Tabeller!I$58*K18,0)+IF($CL18="Postdoktor / forsker",Tabeller!I$59*K18,0)+IF($CL18="Stipendiat",Tabeller!I$60*K18,0)+IF($CL18="Forsker (rundsum)",Tabeller!I$57*K18,0)+IF($CL18="Vit.ass",Tabeller!I$61*K18,0)))</f>
        <v>0</v>
      </c>
      <c r="CN18" s="6">
        <f>-((IF($CL18="Teknisk/adm. bistand/Feltassistent",Budsjett_FL!AS18*(1+Tabeller!$I$62),0))+(IF($CL18="Forsker - professor",Tabeller!J$55*L18,0)+IF($CL18="Prosjektleder/adm.leder",Tabeller!J$54*L18,0)+IF($CL18="Forsker - 1.aman.",Tabeller!J$56*L18,0)+IF($CL18="Gjesteforsker",Tabeller!J$58*L18,0)+IF($CL18="Postdoktor / forsker",Tabeller!J$59*L18,0)+IF($CL18="Stipendiat",Tabeller!J$60*L18,0)+IF($CL18="Forsker (rundsum)",Tabeller!J$57*L18,0)+IF($CL18="Vit.ass",Tabeller!J$61*L18,0)))</f>
        <v>0</v>
      </c>
      <c r="CO18" s="6">
        <f>-((IF($CL18="Teknisk/adm. bistand/Feltassistent",Budsjett_FL!AT18*(1+Tabeller!$I$62),0))+(IF($CL18="Forsker - professor",Tabeller!K$55*M18,0)+IF($CL18="Prosjektleder/adm.leder",Tabeller!K$54*M18,0)+IF($CL18="Forsker - 1.aman.",Tabeller!K$56*M18,0)+IF($CL18="Gjesteforsker",Tabeller!K$58*M18,0)+IF($CL18="Postdoktor / forsker",Tabeller!K$59*M18,0)+IF($CL18="Stipendiat",Tabeller!K$60*M18,0)+IF($CL18="Forsker (rundsum)",Tabeller!K$57*M18,0)+IF($CL18="Vit.ass",Tabeller!K$61*M18,0)))</f>
        <v>0</v>
      </c>
      <c r="CP18" s="6">
        <f>-((IF($CL18="Teknisk/adm. bistand/Feltassistent",Budsjett_FL!AU18*(1+Tabeller!$I$62),0))+(IF($CL18="Forsker - professor",Tabeller!L$55*N18,0)+IF($CL18="Prosjektleder/adm.leder",Tabeller!L$54*N18,0)+IF($CL18="Forsker - 1.aman.",Tabeller!L$56*N18,0)+IF($CL18="Gjesteforsker",Tabeller!L$58*N18,0)+IF($CL18="Postdoktor / forsker",Tabeller!L$59*N18,0)+IF($CL18="Stipendiat",Tabeller!L$60*N18,0)+IF($CL18="Forsker (rundsum)",Tabeller!L$57*N18,0)+IF($CL18="Vit.ass",Tabeller!L$61*N18,0)))</f>
        <v>0</v>
      </c>
      <c r="CQ18" s="6">
        <f>-((IF($CL18="Teknisk/adm. bistand/Feltassistent",Budsjett_FL!AV18*(1+Tabeller!$I$62),0))+(IF($CL18="Forsker - professor",Tabeller!M$55*O18,0)+IF($CL18="Prosjektleder/adm.leder",Tabeller!M$54*O18,0)+IF($CL18="Forsker - 1.aman.",Tabeller!M$56*O18,0)+IF($CL18="Gjesteforsker",Tabeller!M$58*O18,0)+IF($CL18="Postdoktor / forsker",Tabeller!M$59*O18,0)+IF($CL18="Stipendiat",Tabeller!M$60*O18,0)+IF($CL18="Forsker (rundsum)",Tabeller!M$57*O18,0)+IF($CL18="Vit.ass",Tabeller!M$61*O18,0)))</f>
        <v>0</v>
      </c>
      <c r="CR18" s="6">
        <f>-((IF($CL18="Teknisk/adm. bistand/Feltassistent",Budsjett_FL!AW18*(1+Tabeller!$I$62),0))+(IF($CL18="Forsker - professor",Tabeller!N$55*P18,0)+IF($CL18="Prosjektleder/adm.leder",Tabeller!N$54*P18,0)+IF($CL18="Forsker - 1.aman.",Tabeller!N$56*P18,0)+IF($CL18="Gjesteforsker",Tabeller!N$58*P18,0)+IF($CL18="Postdoktor / forsker",Tabeller!N$59*P18,0)+IF($CL18="Stipendiat",Tabeller!N$60*P18,0)+IF($CL18="Forsker (rundsum)",Tabeller!N$57*P18,0)+IF($CL18="Vit.ass",Tabeller!N$61*P18,0)))</f>
        <v>0</v>
      </c>
      <c r="CS18" s="6">
        <f>-((IF($CL18="Teknisk/adm. bistand/Feltassistent",Budsjett_FL!AX18*(1+Tabeller!$I$62),0))+(IF($CL18="Forsker - professor",Tabeller!O$55*Q18,0)+IF($CL18="Prosjektleder/adm.leder",Tabeller!O$54*Q18,0)+IF($CL18="Forsker - 1.aman.",Tabeller!O$56*Q18,0)+IF($CL18="Gjesteforsker",Tabeller!O$58*Q18,0)+IF($CL18="Postdoktor / forsker",Tabeller!O$59*Q18,0)+IF($CL18="Stipendiat",Tabeller!O$60*Q18,0)+IF($CL18="Forsker (rundsum)",Tabeller!O$57*Q18,0)+IF($CL18="Vit.ass",Tabeller!O$61*Q18,0)))</f>
        <v>0</v>
      </c>
      <c r="CT18" s="6">
        <f>-((IF($CL18="Teknisk/adm. bistand/Feltassistent",Budsjett_FL!AY18*(1+Tabeller!$I$62),0))+(IF($CL18="Forsker - professor",Tabeller!P$55*R18,0)+IF($CL18="Prosjektleder/adm.leder",Tabeller!P$54*R18,0)+IF($CL18="Forsker - 1.aman.",Tabeller!P$56*R18,0)+IF($CL18="Gjesteforsker",Tabeller!P$58*R18,0)+IF($CL18="Postdoktor / forsker",Tabeller!P$59*R18,0)+IF($CL18="Stipendiat",Tabeller!P$60*R18,0)+IF($CL18="Forsker (rundsum)",Tabeller!P$57*R18,0)+IF($CL18="Vit.ass",Tabeller!P$61*R18,0)))</f>
        <v>0</v>
      </c>
      <c r="CU18" s="6">
        <f>-((IF($CL18="Teknisk/adm. bistand/Feltassistent",Budsjett_FL!AZ18*(1+Tabeller!$I$62),0))+(IF($CL18="Forsker - professor",Tabeller!Q$55*S18,0)+IF($CL18="Prosjektleder/adm.leder",Tabeller!Q$54*S18,0)+IF($CL18="Forsker - 1.aman.",Tabeller!Q$56*S18,0)+IF($CL18="Gjesteforsker",Tabeller!Q$58*S18,0)+IF($CL18="Postdoktor / forsker",Tabeller!Q$59*S18,0)+IF($CL18="Stipendiat",Tabeller!Q$60*S18,0)+IF($CL18="Forsker (rundsum)",Tabeller!Q$57*S18,0)+IF($CL18="Vit.ass",Tabeller!Q$61*S18,0)))</f>
        <v>0</v>
      </c>
      <c r="CV18" s="6">
        <f>-((IF($CL18="Teknisk/adm. bistand/Feltassistent",Budsjett_FL!BA18*(1+Tabeller!$I$62),0))+(IF($CL18="Forsker - professor",Tabeller!R$55*T18,0)+IF($CL18="Prosjektleder/adm.leder",Tabeller!R$54*T18,0)+IF($CL18="Forsker - 1.aman.",Tabeller!R$56*T18,0)+IF($CL18="Gjesteforsker",Tabeller!R$58*T18,0)+IF($CL18="Postdoktor / forsker",Tabeller!R$59*T18,0)+IF($CL18="Stipendiat",Tabeller!R$60*T18,0)+IF($CL18="Forsker (rundsum)",Tabeller!R$57*T18,0)+IF($CL18="Vit.ass",Tabeller!R$61*T18,0)))</f>
        <v>0</v>
      </c>
      <c r="CW18" s="8">
        <f t="shared" si="214"/>
        <v>0</v>
      </c>
      <c r="CZ18" s="46">
        <f t="shared" si="182"/>
        <v>0</v>
      </c>
      <c r="DA18" s="6">
        <f>-((IF($CZ18="Teknisk/adm. bistand/Feltassistent",IF(Budsjett_FL!AR18*(1+Tabeller!$I$62)&gt;Tabeller!I$55,Tabeller!I$55,Budsjett_FL!AR18*(1+Tabeller!$I$62)),0))+(IF($CZ18="Forsker - professor",Tabeller!I$55*K18,0)+IF($CZ18="Prosjektleder/adm.leder",Tabeller!I$54*K18,0)+IF($CZ18="Forsker - 1.aman.",Tabeller!I$56*K18,0)+IF($CZ18="Gjesteforsker",Tabeller!I$58*K18,0)+IF($CZ18="Postdoktor / forsker",Tabeller!I$59*K18,0)+IF($CZ18="Stipendiat",Tabeller!I$60*K18,0)+IF($CZ18="Forsker (rundsum)",Tabeller!I$57*K18,0)+IF($CZ18="Vit.ass",Tabeller!I$61*K18,0))/1)</f>
        <v>0</v>
      </c>
      <c r="DB18" s="6">
        <f>-((IF($CZ18="Teknisk/adm. bistand/Feltassistent",IF(Budsjett_FL!AS18*(1+Tabeller!$I$62)&gt;Tabeller!J$55,Tabeller!J$55,Budsjett_FL!AS18*(1+Tabeller!$I$62)),0))+(IF($CZ18="Forsker - professor",Tabeller!J$55*L18,0)+IF($CZ18="Prosjektleder/adm.leder",Tabeller!J$54*L18,0)+IF($CZ18="Forsker - 1.aman.",Tabeller!J$56*L18,0)+IF($CZ18="Gjesteforsker",Tabeller!J$58*L18,0)+IF($CZ18="Postdoktor / forsker",Tabeller!J$59*L18,0)+IF($CZ18="Stipendiat",Tabeller!J$60*L18,0)+IF($CZ18="Forsker (rundsum)",Tabeller!J$57*L18,0)+IF($CZ18="Vit.ass",Tabeller!J$61*L18,0))/1)</f>
        <v>0</v>
      </c>
      <c r="DC18" s="6">
        <f>-((IF($CZ18="Teknisk/adm. bistand/Feltassistent",IF(Budsjett_FL!AT18*(1+Tabeller!$I$62)&gt;Tabeller!K$55,Tabeller!K$55,Budsjett_FL!AT18*(1+Tabeller!$I$62)),0))+(IF($CZ18="Forsker - professor",Tabeller!K$55*M18,0)+IF($CZ18="Prosjektleder/adm.leder",Tabeller!K$54*M18,0)+IF($CZ18="Forsker - 1.aman.",Tabeller!K$56*M18,0)+IF($CZ18="Gjesteforsker",Tabeller!K$58*M18,0)+IF($CZ18="Postdoktor / forsker",Tabeller!K$59*M18,0)+IF($CZ18="Stipendiat",Tabeller!K$60*M18,0)+IF($CZ18="Forsker (rundsum)",Tabeller!K$57*M18,0)+IF($CZ18="Vit.ass",Tabeller!K$61*M18,0))/1)</f>
        <v>0</v>
      </c>
      <c r="DD18" s="6">
        <f>-((IF($CZ18="Teknisk/adm. bistand/Feltassistent",IF(Budsjett_FL!AU18*(1+Tabeller!$I$62)&gt;Tabeller!L$55,Tabeller!L$55,Budsjett_FL!AU18*(1+Tabeller!$I$62)),0))+(IF($CZ18="Forsker - professor",Tabeller!L$55*N18,0)+IF($CZ18="Prosjektleder/adm.leder",Tabeller!L$54*N18,0)+IF($CZ18="Forsker - 1.aman.",Tabeller!L$56*N18,0)+IF($CZ18="Gjesteforsker",Tabeller!L$58*N18,0)+IF($CZ18="Postdoktor / forsker",Tabeller!L$59*N18,0)+IF($CZ18="Stipendiat",Tabeller!L$60*N18,0)+IF($CZ18="Forsker (rundsum)",Tabeller!L$57*N18,0)+IF($CZ18="Vit.ass",Tabeller!L$61*N18,0))/1)</f>
        <v>0</v>
      </c>
      <c r="DE18" s="6">
        <f>-((IF($CZ18="Teknisk/adm. bistand/Feltassistent",IF(Budsjett_FL!AV18*(1+Tabeller!$I$62)&gt;Tabeller!M$55,Tabeller!M$55,Budsjett_FL!AV18*(1+Tabeller!$I$62)),0))+(IF($CZ18="Forsker - professor",Tabeller!M$55*O18,0)+IF($CZ18="Prosjektleder/adm.leder",Tabeller!M$54*O18,0)+IF($CZ18="Forsker - 1.aman.",Tabeller!M$56*O18,0)+IF($CZ18="Gjesteforsker",Tabeller!M$58*O18,0)+IF($CZ18="Postdoktor / forsker",Tabeller!M$59*O18,0)+IF($CZ18="Stipendiat",Tabeller!M$60*O18,0)+IF($CZ18="Forsker (rundsum)",Tabeller!M$57*O18,0)+IF($CZ18="Vit.ass",Tabeller!M$61*O18,0))/1)</f>
        <v>0</v>
      </c>
      <c r="DF18" s="6">
        <f>-((IF($CZ18="Teknisk/adm. bistand/Feltassistent",IF(Budsjett_FL!AW18*(1+Tabeller!$I$62)&gt;Tabeller!N$55,Tabeller!N$55,Budsjett_FL!AW18*(1+Tabeller!$I$62)),0))+(IF($CZ18="Forsker - professor",Tabeller!N$55*P18,0)+IF($CZ18="Prosjektleder/adm.leder",Tabeller!N$54*P18,0)+IF($CZ18="Forsker - 1.aman.",Tabeller!N$56*P18,0)+IF($CZ18="Gjesteforsker",Tabeller!N$58*P18,0)+IF($CZ18="Postdoktor / forsker",Tabeller!N$59*P18,0)+IF($CZ18="Stipendiat",Tabeller!N$60*P18,0)+IF($CZ18="Forsker (rundsum)",Tabeller!N$57*P18,0)+IF($CZ18="Vit.ass",Tabeller!N$61*P18,0))/1)</f>
        <v>0</v>
      </c>
      <c r="DG18" s="6">
        <f>-((IF($CZ18="Teknisk/adm. bistand/Feltassistent",IF(Budsjett_FL!AX18*(1+Tabeller!$I$62)&gt;Tabeller!O$55,Tabeller!O$55,Budsjett_FL!AX18*(1+Tabeller!$I$62)),0))+(IF($CZ18="Forsker - professor",Tabeller!O$55*Q18,0)+IF($CZ18="Prosjektleder/adm.leder",Tabeller!O$54*Q18,0)+IF($CZ18="Forsker - 1.aman.",Tabeller!O$56*Q18,0)+IF($CZ18="Gjesteforsker",Tabeller!O$58*Q18,0)+IF($CZ18="Postdoktor / forsker",Tabeller!O$59*Q18,0)+IF($CZ18="Stipendiat",Tabeller!O$60*Q18,0)+IF($CZ18="Forsker (rundsum)",Tabeller!O$57*Q18,0)+IF($CZ18="Vit.ass",Tabeller!O$61*Q18,0))/1)</f>
        <v>0</v>
      </c>
      <c r="DH18" s="6">
        <f>-((IF($CZ18="Teknisk/adm. bistand/Feltassistent",IF(Budsjett_FL!AY18*(1+Tabeller!$I$62)&gt;Tabeller!P$55,Tabeller!P$55,Budsjett_FL!AY18*(1+Tabeller!$I$62)),0))+(IF($CZ18="Forsker - professor",Tabeller!P$55*R18,0)+IF($CZ18="Prosjektleder/adm.leder",Tabeller!P$54*R18,0)+IF($CZ18="Forsker - 1.aman.",Tabeller!P$56*R18,0)+IF($CZ18="Gjesteforsker",Tabeller!P$58*R18,0)+IF($CZ18="Postdoktor / forsker",Tabeller!P$59*R18,0)+IF($CZ18="Stipendiat",Tabeller!P$60*R18,0)+IF($CZ18="Forsker (rundsum)",Tabeller!P$57*R18,0)+IF($CZ18="Vit.ass",Tabeller!P$61*R18,0))/1)</f>
        <v>0</v>
      </c>
      <c r="DI18" s="6">
        <f>-((IF($CZ18="Teknisk/adm. bistand/Feltassistent",IF(Budsjett_FL!AZ18*(1+Tabeller!$I$62)&gt;Tabeller!Q$55,Tabeller!Q$55,Budsjett_FL!AZ18*(1+Tabeller!$I$62)),0))+(IF($CZ18="Forsker - professor",Tabeller!Q$55*S18,0)+IF($CZ18="Prosjektleder/adm.leder",Tabeller!Q$54*S18,0)+IF($CZ18="Forsker - 1.aman.",Tabeller!Q$56*S18,0)+IF($CZ18="Gjesteforsker",Tabeller!Q$58*S18,0)+IF($CZ18="Postdoktor / forsker",Tabeller!Q$59*S18,0)+IF($CZ18="Stipendiat",Tabeller!Q$60*S18,0)+IF($CZ18="Forsker (rundsum)",Tabeller!Q$57*S18,0)+IF($CZ18="Vit.ass",Tabeller!Q$61*S18,0))/1)</f>
        <v>0</v>
      </c>
      <c r="DJ18" s="6">
        <f>-((IF($CZ18="Teknisk/adm. bistand/Feltassistent",IF(Budsjett_FL!BA18*(1+Tabeller!$I$62)&gt;Tabeller!R$55,Tabeller!R$55,Budsjett_FL!BA18*(1+Tabeller!$I$62)),0))+(IF($CZ18="Forsker - professor",Tabeller!R$55*T18,0)+IF($CZ18="Prosjektleder/adm.leder",Tabeller!R$54*T18,0)+IF($CZ18="Forsker - 1.aman.",Tabeller!R$56*T18,0)+IF($CZ18="Gjesteforsker",Tabeller!R$58*T18,0)+IF($CZ18="Postdoktor / forsker",Tabeller!R$59*T18,0)+IF($CZ18="Stipendiat",Tabeller!R$60*T18,0)+IF($CZ18="Forsker (rundsum)",Tabeller!R$57*T18,0)+IF($CZ18="Vit.ass",Tabeller!R$61*T18,0))/1)</f>
        <v>0</v>
      </c>
      <c r="DK18" s="8">
        <f t="shared" ref="DK18" si="221">SUM(DA18:DJ18)</f>
        <v>0</v>
      </c>
      <c r="DM18" s="46">
        <f t="shared" si="65"/>
        <v>0</v>
      </c>
      <c r="DN18" s="6">
        <f t="shared" si="183"/>
        <v>0</v>
      </c>
      <c r="DO18" s="6">
        <f t="shared" si="184"/>
        <v>0</v>
      </c>
      <c r="DP18" s="6">
        <f t="shared" si="185"/>
        <v>0</v>
      </c>
      <c r="DQ18" s="6">
        <f t="shared" si="186"/>
        <v>0</v>
      </c>
      <c r="DR18" s="6">
        <f t="shared" si="187"/>
        <v>0</v>
      </c>
      <c r="DS18" s="6">
        <f t="shared" si="188"/>
        <v>0</v>
      </c>
      <c r="DT18" s="6">
        <f t="shared" si="189"/>
        <v>0</v>
      </c>
      <c r="DU18" s="6">
        <f t="shared" si="190"/>
        <v>0</v>
      </c>
      <c r="DV18" s="6">
        <f t="shared" si="191"/>
        <v>0</v>
      </c>
      <c r="DW18" s="6">
        <f t="shared" si="192"/>
        <v>0</v>
      </c>
      <c r="DX18" s="8">
        <f t="shared" si="216"/>
        <v>0</v>
      </c>
      <c r="DZ18" s="46">
        <f t="shared" si="67"/>
        <v>0</v>
      </c>
      <c r="EA18" s="6">
        <f t="shared" si="193"/>
        <v>0</v>
      </c>
      <c r="EB18" s="6">
        <f t="shared" si="194"/>
        <v>0</v>
      </c>
      <c r="EC18" s="6">
        <f t="shared" si="195"/>
        <v>0</v>
      </c>
      <c r="ED18" s="6">
        <f t="shared" si="196"/>
        <v>0</v>
      </c>
      <c r="EE18" s="6">
        <f t="shared" si="197"/>
        <v>0</v>
      </c>
      <c r="EF18" s="6">
        <f t="shared" si="198"/>
        <v>0</v>
      </c>
      <c r="EG18" s="6">
        <f t="shared" si="199"/>
        <v>0</v>
      </c>
      <c r="EH18" s="6">
        <f t="shared" si="200"/>
        <v>0</v>
      </c>
      <c r="EI18" s="6">
        <f t="shared" si="201"/>
        <v>0</v>
      </c>
      <c r="EJ18" s="6">
        <f t="shared" si="202"/>
        <v>0</v>
      </c>
      <c r="EK18" s="8">
        <f t="shared" si="217"/>
        <v>0</v>
      </c>
      <c r="EM18" s="46">
        <f t="shared" si="69"/>
        <v>0</v>
      </c>
      <c r="EN18" s="6">
        <f t="shared" si="203"/>
        <v>0</v>
      </c>
      <c r="EO18" s="6">
        <f t="shared" si="204"/>
        <v>0</v>
      </c>
      <c r="EP18" s="6">
        <f t="shared" si="205"/>
        <v>0</v>
      </c>
      <c r="EQ18" s="6">
        <f t="shared" si="206"/>
        <v>0</v>
      </c>
      <c r="ER18" s="6">
        <f t="shared" si="207"/>
        <v>0</v>
      </c>
      <c r="ES18" s="6">
        <f t="shared" si="208"/>
        <v>0</v>
      </c>
      <c r="ET18" s="6">
        <f t="shared" si="209"/>
        <v>0</v>
      </c>
      <c r="EU18" s="6">
        <f t="shared" si="210"/>
        <v>0</v>
      </c>
      <c r="EV18" s="6">
        <f t="shared" si="211"/>
        <v>0</v>
      </c>
      <c r="EW18" s="6">
        <f t="shared" si="212"/>
        <v>0</v>
      </c>
      <c r="EX18" s="8">
        <f t="shared" si="218"/>
        <v>0</v>
      </c>
      <c r="FA18" s="46">
        <f t="shared" si="55"/>
        <v>0</v>
      </c>
      <c r="FB18" s="6"/>
      <c r="FC18" s="6"/>
      <c r="FD18" s="6"/>
      <c r="FE18" s="6"/>
      <c r="FF18" s="6"/>
      <c r="FG18" s="6"/>
      <c r="FH18" s="6"/>
      <c r="FI18" s="6"/>
      <c r="FJ18" s="6"/>
      <c r="FK18" s="6"/>
      <c r="FL18" s="8">
        <f t="shared" si="219"/>
        <v>0</v>
      </c>
      <c r="FO18" s="6">
        <f>IFERROR(IF($B18="Teknisk/adm. Bistand",(K18)*Tabeller!J$11,(K18)*Tabeller!J$10),0)</f>
        <v>0</v>
      </c>
      <c r="FP18" s="6">
        <f>IFERROR(IF($B18="Teknisk/adm. Bistand",(L18)*Tabeller!K$11,(L18)*Tabeller!K$10),0)</f>
        <v>0</v>
      </c>
      <c r="FQ18" s="6">
        <f>IFERROR(IF($B18="Teknisk/adm. Bistand",(M18)*Tabeller!L$11,(M18)*Tabeller!L$10),0)</f>
        <v>0</v>
      </c>
      <c r="FR18" s="6">
        <f>IFERROR(IF($B18="Teknisk/adm. Bistand",(N18)*Tabeller!M$11,(N18)*Tabeller!M$10),0)</f>
        <v>0</v>
      </c>
      <c r="FS18" s="6">
        <f>IFERROR(IF($B18="Teknisk/adm. Bistand",(O18)*Tabeller!N$11,(O18)*Tabeller!N$10),0)</f>
        <v>0</v>
      </c>
      <c r="FT18" s="6">
        <f>IFERROR(IF($B18="Teknisk/adm. Bistand",(P18)*Tabeller!O$11,(P18)*Tabeller!O$10),0)</f>
        <v>0</v>
      </c>
      <c r="FU18" s="6">
        <f>IFERROR(IF($B18="Teknisk/adm. Bistand",(Q18)*Tabeller!P$11,(Q18)*Tabeller!P$10),0)</f>
        <v>0</v>
      </c>
      <c r="FV18" s="6">
        <f>IFERROR(IF($B18="Teknisk/adm. Bistand",(R18)*Tabeller!Q$11,(R18)*Tabeller!Q$10),0)</f>
        <v>0</v>
      </c>
      <c r="FW18" s="6">
        <f>IFERROR(IF($B18="Teknisk/adm. Bistand",(S18)*Tabeller!R$11,(S18)*Tabeller!R$10),0)</f>
        <v>0</v>
      </c>
      <c r="FX18" s="6">
        <f>IFERROR(IF($B18="Teknisk/adm. Bistand",(T18)*Tabeller!S$11,(T18)*Tabeller!S$10),0)</f>
        <v>0</v>
      </c>
    </row>
    <row r="19" spans="2:180" ht="15" x14ac:dyDescent="0.25">
      <c r="B19" s="484"/>
      <c r="C19" s="388">
        <f>IF(Registrering!$B$28="Fast beløp",0,CW19)</f>
        <v>0</v>
      </c>
      <c r="D19" s="388">
        <f t="shared" si="213"/>
        <v>0</v>
      </c>
      <c r="E19" s="388">
        <f t="shared" si="165"/>
        <v>0</v>
      </c>
      <c r="F19" s="388">
        <f t="shared" si="166"/>
        <v>0</v>
      </c>
      <c r="G19" s="57">
        <f t="shared" ref="G19:G23" si="222">SUM(K19:T19)</f>
        <v>0</v>
      </c>
      <c r="H19" s="585"/>
      <c r="I19" s="588"/>
      <c r="J19" s="597"/>
      <c r="K19" s="598"/>
      <c r="L19" s="598"/>
      <c r="M19" s="598"/>
      <c r="N19" s="598"/>
      <c r="O19" s="598"/>
      <c r="P19" s="598"/>
      <c r="Q19" s="598"/>
      <c r="R19" s="598"/>
      <c r="S19" s="598"/>
      <c r="T19" s="598"/>
      <c r="AG19" s="6">
        <f t="shared" si="167"/>
        <v>0</v>
      </c>
      <c r="AH19" s="6">
        <f>AG19*Tabeller!$I$35</f>
        <v>0</v>
      </c>
      <c r="AI19" s="6">
        <f t="shared" si="168"/>
        <v>0</v>
      </c>
      <c r="AJ19" s="87">
        <f>AI19*Tabeller!$H$26</f>
        <v>0</v>
      </c>
      <c r="AK19" s="6">
        <f>SUM(AI19:AJ19,AL19)*Tabeller!$H$28</f>
        <v>0</v>
      </c>
      <c r="AL19" s="6">
        <f>AH19*Tabeller!$H$27</f>
        <v>0</v>
      </c>
      <c r="AM19" s="6">
        <f t="shared" si="169"/>
        <v>0</v>
      </c>
      <c r="AN19" s="6">
        <f>AM19+(IF(B19="Teknisk adm bistand",Registrering!$E$51,Registrering!$B$51))</f>
        <v>0</v>
      </c>
      <c r="AO19" s="6">
        <f>AN19/Tabeller!$H$5</f>
        <v>0</v>
      </c>
      <c r="AR19" s="6">
        <f>((K19*Budsjett_FL!$AM19))</f>
        <v>0</v>
      </c>
      <c r="AS19" s="6">
        <f>((L19*Budsjett_FL!$AM19)*(Tabeller!J$35))</f>
        <v>0</v>
      </c>
      <c r="AT19" s="6">
        <f>((M19*Budsjett_FL!$AM19)*(Tabeller!K$35))</f>
        <v>0</v>
      </c>
      <c r="AU19" s="6">
        <f>((N19*Budsjett_FL!$AM19)*(Tabeller!L$35))</f>
        <v>0</v>
      </c>
      <c r="AV19" s="6">
        <f>((O19*Budsjett_FL!$AM19)*(Tabeller!M$35))</f>
        <v>0</v>
      </c>
      <c r="AW19" s="6">
        <f>((P19*Budsjett_FL!$AM19)*(Tabeller!N$35))</f>
        <v>0</v>
      </c>
      <c r="AX19" s="6">
        <f>((Q19*Budsjett_FL!$AM19)*(Tabeller!O$35))</f>
        <v>0</v>
      </c>
      <c r="AY19" s="6">
        <f>((R19*Budsjett_FL!$AM19)*(Tabeller!P$35))</f>
        <v>0</v>
      </c>
      <c r="AZ19" s="6">
        <f>((S19*Budsjett_FL!$AM19)*(Tabeller!Q$35))</f>
        <v>0</v>
      </c>
      <c r="BA19" s="6">
        <f>((T19*Budsjett_FL!$AM19)*(Tabeller!R$35))</f>
        <v>0</v>
      </c>
      <c r="BC19" s="6">
        <f t="shared" si="170"/>
        <v>0</v>
      </c>
      <c r="BD19" s="6">
        <f t="shared" si="171"/>
        <v>0</v>
      </c>
      <c r="BE19" s="6">
        <f t="shared" si="172"/>
        <v>0</v>
      </c>
      <c r="BF19" s="6">
        <f t="shared" si="173"/>
        <v>0</v>
      </c>
      <c r="BG19" s="6">
        <f t="shared" si="174"/>
        <v>0</v>
      </c>
      <c r="BH19" s="6">
        <f t="shared" si="175"/>
        <v>0</v>
      </c>
      <c r="BI19" s="6">
        <f t="shared" si="176"/>
        <v>0</v>
      </c>
      <c r="BJ19" s="6">
        <f t="shared" si="177"/>
        <v>0</v>
      </c>
      <c r="BK19" s="6">
        <f t="shared" si="178"/>
        <v>0</v>
      </c>
      <c r="BL19" s="6">
        <f t="shared" si="179"/>
        <v>0</v>
      </c>
      <c r="BO19" s="6">
        <f>IFERROR(IF($F$83=$M$82,AR19*$E$82,AR19*Budsjett_FL!$E$83),0)</f>
        <v>0</v>
      </c>
      <c r="BP19" s="6">
        <f>IFERROR(IF($F$83=$M$82,AS19*$E$82,AS19*Budsjett_FL!$E$83),0)</f>
        <v>0</v>
      </c>
      <c r="BQ19" s="6">
        <f>IFERROR(IF($F$83=$M$82,AT19*$E$82,AT19*Budsjett_FL!$E$83),0)</f>
        <v>0</v>
      </c>
      <c r="BR19" s="6">
        <f>IFERROR(IF($F$83=$M$82,AU19*$E$82,AU19*Budsjett_FL!$E$83),0)</f>
        <v>0</v>
      </c>
      <c r="BS19" s="6">
        <f>IFERROR(IF($F$83=$M$82,AV19*$E$82,AV19*Budsjett_FL!$E$83),0)</f>
        <v>0</v>
      </c>
      <c r="BT19" s="6">
        <f>IFERROR(IF($F$83=$M$82,AW19*$E$82,AW19*Budsjett_FL!$E$83),0)</f>
        <v>0</v>
      </c>
      <c r="BU19" s="6">
        <f>IFERROR(IF($F$83=$M$82,AX19*$E$82,AX19*Budsjett_FL!$E$83),0)</f>
        <v>0</v>
      </c>
      <c r="BV19" s="6">
        <f>IFERROR(IF($F$83=$M$82,AY19*$E$82,AY19*Budsjett_FL!$E$83),0)</f>
        <v>0</v>
      </c>
      <c r="BW19" s="6">
        <f>IFERROR(IF($F$83=$M$82,AZ19*$E$82,AZ19*Budsjett_FL!$E$83),0)</f>
        <v>0</v>
      </c>
      <c r="BX19" s="6">
        <f>IFERROR(IF($F$83=$M$82,BA19*$E$82,BA19*Budsjett_FL!$E$83),0)</f>
        <v>0</v>
      </c>
      <c r="CA19" s="6">
        <f t="shared" si="180"/>
        <v>0</v>
      </c>
      <c r="CB19" s="6">
        <f t="shared" si="180"/>
        <v>0</v>
      </c>
      <c r="CC19" s="6">
        <f t="shared" si="180"/>
        <v>0</v>
      </c>
      <c r="CD19" s="6">
        <f t="shared" si="180"/>
        <v>0</v>
      </c>
      <c r="CE19" s="6">
        <f t="shared" si="180"/>
        <v>0</v>
      </c>
      <c r="CF19" s="6">
        <f t="shared" si="180"/>
        <v>0</v>
      </c>
      <c r="CG19" s="6">
        <f t="shared" si="180"/>
        <v>0</v>
      </c>
      <c r="CH19" s="6">
        <f t="shared" si="180"/>
        <v>0</v>
      </c>
      <c r="CI19" s="6">
        <f t="shared" si="180"/>
        <v>0</v>
      </c>
      <c r="CJ19" s="6">
        <f t="shared" si="180"/>
        <v>0</v>
      </c>
      <c r="CL19" s="46">
        <f t="shared" si="181"/>
        <v>0</v>
      </c>
      <c r="CM19" s="6">
        <f>-((IF($CL19="Teknisk/adm. bistand/Feltassistent",Budsjett_FL!AR19*(1+Tabeller!$I$62),0))+(IF($CL19="Forsker - professor",Tabeller!I$55*K19,0)+IF($CL19="Prosjektleder/adm.leder",Tabeller!I$54*K19,0)+IF($CL19="Forsker - 1.aman.",Tabeller!I$56*K19,0)+IF($CL19="Gjesteforsker",Tabeller!I$58*K19,0)+IF($CL19="Postdoktor / forsker",Tabeller!I$59*K19,0)+IF($CL19="Stipendiat",Tabeller!I$60*K19,0)+IF($CL19="Forsker (rundsum)",Tabeller!I$57*K19,0)+IF($CL19="Vit.ass",Tabeller!I$61*K19,0)))</f>
        <v>0</v>
      </c>
      <c r="CN19" s="6">
        <f>-((IF($CL19="Teknisk/adm. bistand/Feltassistent",Budsjett_FL!AS19*(1+Tabeller!$I$62),0))+(IF($CL19="Forsker - professor",Tabeller!J$55*L19,0)+IF($CL19="Prosjektleder/adm.leder",Tabeller!J$54*L19,0)+IF($CL19="Forsker - 1.aman.",Tabeller!J$56*L19,0)+IF($CL19="Gjesteforsker",Tabeller!J$58*L19,0)+IF($CL19="Postdoktor / forsker",Tabeller!J$59*L19,0)+IF($CL19="Stipendiat",Tabeller!J$60*L19,0)+IF($CL19="Forsker (rundsum)",Tabeller!J$57*L19,0)+IF($CL19="Vit.ass",Tabeller!J$61*L19,0)))</f>
        <v>0</v>
      </c>
      <c r="CO19" s="6">
        <f>-((IF($CL19="Teknisk/adm. bistand/Feltassistent",Budsjett_FL!AT19*(1+Tabeller!$I$62),0))+(IF($CL19="Forsker - professor",Tabeller!K$55*M19,0)+IF($CL19="Prosjektleder/adm.leder",Tabeller!K$54*M19,0)+IF($CL19="Forsker - 1.aman.",Tabeller!K$56*M19,0)+IF($CL19="Gjesteforsker",Tabeller!K$58*M19,0)+IF($CL19="Postdoktor / forsker",Tabeller!K$59*M19,0)+IF($CL19="Stipendiat",Tabeller!K$60*M19,0)+IF($CL19="Forsker (rundsum)",Tabeller!K$57*M19,0)+IF($CL19="Vit.ass",Tabeller!K$61*M19,0)))</f>
        <v>0</v>
      </c>
      <c r="CP19" s="6">
        <f>-((IF($CL19="Teknisk/adm. bistand/Feltassistent",Budsjett_FL!AU19*(1+Tabeller!$I$62),0))+(IF($CL19="Forsker - professor",Tabeller!L$55*N19,0)+IF($CL19="Prosjektleder/adm.leder",Tabeller!L$54*N19,0)+IF($CL19="Forsker - 1.aman.",Tabeller!L$56*N19,0)+IF($CL19="Gjesteforsker",Tabeller!L$58*N19,0)+IF($CL19="Postdoktor / forsker",Tabeller!L$59*N19,0)+IF($CL19="Stipendiat",Tabeller!L$60*N19,0)+IF($CL19="Forsker (rundsum)",Tabeller!L$57*N19,0)+IF($CL19="Vit.ass",Tabeller!L$61*N19,0)))</f>
        <v>0</v>
      </c>
      <c r="CQ19" s="6">
        <f>-((IF($CL19="Teknisk/adm. bistand/Feltassistent",Budsjett_FL!AV19*(1+Tabeller!$I$62),0))+(IF($CL19="Forsker - professor",Tabeller!M$55*O19,0)+IF($CL19="Prosjektleder/adm.leder",Tabeller!M$54*O19,0)+IF($CL19="Forsker - 1.aman.",Tabeller!M$56*O19,0)+IF($CL19="Gjesteforsker",Tabeller!M$58*O19,0)+IF($CL19="Postdoktor / forsker",Tabeller!M$59*O19,0)+IF($CL19="Stipendiat",Tabeller!M$60*O19,0)+IF($CL19="Forsker (rundsum)",Tabeller!M$57*O19,0)+IF($CL19="Vit.ass",Tabeller!M$61*O19,0)))</f>
        <v>0</v>
      </c>
      <c r="CR19" s="6">
        <f>-((IF($CL19="Teknisk/adm. bistand/Feltassistent",Budsjett_FL!AW19*(1+Tabeller!$I$62),0))+(IF($CL19="Forsker - professor",Tabeller!N$55*P19,0)+IF($CL19="Prosjektleder/adm.leder",Tabeller!N$54*P19,0)+IF($CL19="Forsker - 1.aman.",Tabeller!N$56*P19,0)+IF($CL19="Gjesteforsker",Tabeller!N$58*P19,0)+IF($CL19="Postdoktor / forsker",Tabeller!N$59*P19,0)+IF($CL19="Stipendiat",Tabeller!N$60*P19,0)+IF($CL19="Forsker (rundsum)",Tabeller!N$57*P19,0)+IF($CL19="Vit.ass",Tabeller!N$61*P19,0)))</f>
        <v>0</v>
      </c>
      <c r="CS19" s="6">
        <f>-((IF($CL19="Teknisk/adm. bistand/Feltassistent",Budsjett_FL!AX19*(1+Tabeller!$I$62),0))+(IF($CL19="Forsker - professor",Tabeller!O$55*Q19,0)+IF($CL19="Prosjektleder/adm.leder",Tabeller!O$54*Q19,0)+IF($CL19="Forsker - 1.aman.",Tabeller!O$56*Q19,0)+IF($CL19="Gjesteforsker",Tabeller!O$58*Q19,0)+IF($CL19="Postdoktor / forsker",Tabeller!O$59*Q19,0)+IF($CL19="Stipendiat",Tabeller!O$60*Q19,0)+IF($CL19="Forsker (rundsum)",Tabeller!O$57*Q19,0)+IF($CL19="Vit.ass",Tabeller!O$61*Q19,0)))</f>
        <v>0</v>
      </c>
      <c r="CT19" s="6">
        <f>-((IF($CL19="Teknisk/adm. bistand/Feltassistent",Budsjett_FL!AY19*(1+Tabeller!$I$62),0))+(IF($CL19="Forsker - professor",Tabeller!P$55*R19,0)+IF($CL19="Prosjektleder/adm.leder",Tabeller!P$54*R19,0)+IF($CL19="Forsker - 1.aman.",Tabeller!P$56*R19,0)+IF($CL19="Gjesteforsker",Tabeller!P$58*R19,0)+IF($CL19="Postdoktor / forsker",Tabeller!P$59*R19,0)+IF($CL19="Stipendiat",Tabeller!P$60*R19,0)+IF($CL19="Forsker (rundsum)",Tabeller!P$57*R19,0)+IF($CL19="Vit.ass",Tabeller!P$61*R19,0)))</f>
        <v>0</v>
      </c>
      <c r="CU19" s="6">
        <f>-((IF($CL19="Teknisk/adm. bistand/Feltassistent",Budsjett_FL!AZ19*(1+Tabeller!$I$62),0))+(IF($CL19="Forsker - professor",Tabeller!Q$55*S19,0)+IF($CL19="Prosjektleder/adm.leder",Tabeller!Q$54*S19,0)+IF($CL19="Forsker - 1.aman.",Tabeller!Q$56*S19,0)+IF($CL19="Gjesteforsker",Tabeller!Q$58*S19,0)+IF($CL19="Postdoktor / forsker",Tabeller!Q$59*S19,0)+IF($CL19="Stipendiat",Tabeller!Q$60*S19,0)+IF($CL19="Forsker (rundsum)",Tabeller!Q$57*S19,0)+IF($CL19="Vit.ass",Tabeller!Q$61*S19,0)))</f>
        <v>0</v>
      </c>
      <c r="CV19" s="6">
        <f>-((IF($CL19="Teknisk/adm. bistand/Feltassistent",Budsjett_FL!BA19*(1+Tabeller!$I$62),0))+(IF($CL19="Forsker - professor",Tabeller!R$55*T19,0)+IF($CL19="Prosjektleder/adm.leder",Tabeller!R$54*T19,0)+IF($CL19="Forsker - 1.aman.",Tabeller!R$56*T19,0)+IF($CL19="Gjesteforsker",Tabeller!R$58*T19,0)+IF($CL19="Postdoktor / forsker",Tabeller!R$59*T19,0)+IF($CL19="Stipendiat",Tabeller!R$60*T19,0)+IF($CL19="Forsker (rundsum)",Tabeller!R$57*T19,0)+IF($CL19="Vit.ass",Tabeller!R$61*T19,0)))</f>
        <v>0</v>
      </c>
      <c r="CW19" s="8">
        <f t="shared" si="214"/>
        <v>0</v>
      </c>
      <c r="CZ19" s="46">
        <f t="shared" si="182"/>
        <v>0</v>
      </c>
      <c r="DA19" s="6">
        <f>-((IF($CZ19="Teknisk/adm. bistand/Feltassistent",IF(Budsjett_FL!AR19*(1+Tabeller!$I$62)&gt;Tabeller!I$55,Tabeller!I$55,Budsjett_FL!AR19*(1+Tabeller!$I$62)),0))+(IF($CZ19="Forsker - professor",Tabeller!I$55*K19,0)+IF($CZ19="Prosjektleder/adm.leder",Tabeller!I$54*K19,0)+IF($CZ19="Forsker - 1.aman.",Tabeller!I$56*K19,0)+IF($CZ19="Gjesteforsker",Tabeller!I$58*K19,0)+IF($CZ19="Postdoktor / forsker",Tabeller!I$59*K19,0)+IF($CZ19="Stipendiat",Tabeller!I$60*K19,0)+IF($CZ19="Forsker (rundsum)",Tabeller!I$57*K19,0)+IF($CZ19="Vit.ass",Tabeller!I$61*K19,0))/1)</f>
        <v>0</v>
      </c>
      <c r="DB19" s="6">
        <f>-((IF($CZ19="Teknisk/adm. bistand/Feltassistent",IF(Budsjett_FL!AS19*(1+Tabeller!$I$62)&gt;Tabeller!J$55,Tabeller!J$55,Budsjett_FL!AS19*(1+Tabeller!$I$62)),0))+(IF($CZ19="Forsker - professor",Tabeller!J$55*L19,0)+IF($CZ19="Prosjektleder/adm.leder",Tabeller!J$54*L19,0)+IF($CZ19="Forsker - 1.aman.",Tabeller!J$56*L19,0)+IF($CZ19="Gjesteforsker",Tabeller!J$58*L19,0)+IF($CZ19="Postdoktor / forsker",Tabeller!J$59*L19,0)+IF($CZ19="Stipendiat",Tabeller!J$60*L19,0)+IF($CZ19="Forsker (rundsum)",Tabeller!J$57*L19,0)+IF($CZ19="Vit.ass",Tabeller!J$61*L19,0))/1)</f>
        <v>0</v>
      </c>
      <c r="DC19" s="6">
        <f>-((IF($CZ19="Teknisk/adm. bistand/Feltassistent",IF(Budsjett_FL!AT19*(1+Tabeller!$I$62)&gt;Tabeller!K$55,Tabeller!K$55,Budsjett_FL!AT19*(1+Tabeller!$I$62)),0))+(IF($CZ19="Forsker - professor",Tabeller!K$55*M19,0)+IF($CZ19="Prosjektleder/adm.leder",Tabeller!K$54*M19,0)+IF($CZ19="Forsker - 1.aman.",Tabeller!K$56*M19,0)+IF($CZ19="Gjesteforsker",Tabeller!K$58*M19,0)+IF($CZ19="Postdoktor / forsker",Tabeller!K$59*M19,0)+IF($CZ19="Stipendiat",Tabeller!K$60*M19,0)+IF($CZ19="Forsker (rundsum)",Tabeller!K$57*M19,0)+IF($CZ19="Vit.ass",Tabeller!K$61*M19,0))/1)</f>
        <v>0</v>
      </c>
      <c r="DD19" s="6">
        <f>-((IF($CZ19="Teknisk/adm. bistand/Feltassistent",IF(Budsjett_FL!AU19*(1+Tabeller!$I$62)&gt;Tabeller!L$55,Tabeller!L$55,Budsjett_FL!AU19*(1+Tabeller!$I$62)),0))+(IF($CZ19="Forsker - professor",Tabeller!L$55*N19,0)+IF($CZ19="Prosjektleder/adm.leder",Tabeller!L$54*N19,0)+IF($CZ19="Forsker - 1.aman.",Tabeller!L$56*N19,0)+IF($CZ19="Gjesteforsker",Tabeller!L$58*N19,0)+IF($CZ19="Postdoktor / forsker",Tabeller!L$59*N19,0)+IF($CZ19="Stipendiat",Tabeller!L$60*N19,0)+IF($CZ19="Forsker (rundsum)",Tabeller!L$57*N19,0)+IF($CZ19="Vit.ass",Tabeller!L$61*N19,0))/1)</f>
        <v>0</v>
      </c>
      <c r="DE19" s="6">
        <f>-((IF($CZ19="Teknisk/adm. bistand/Feltassistent",IF(Budsjett_FL!AV19*(1+Tabeller!$I$62)&gt;Tabeller!M$55,Tabeller!M$55,Budsjett_FL!AV19*(1+Tabeller!$I$62)),0))+(IF($CZ19="Forsker - professor",Tabeller!M$55*O19,0)+IF($CZ19="Prosjektleder/adm.leder",Tabeller!M$54*O19,0)+IF($CZ19="Forsker - 1.aman.",Tabeller!M$56*O19,0)+IF($CZ19="Gjesteforsker",Tabeller!M$58*O19,0)+IF($CZ19="Postdoktor / forsker",Tabeller!M$59*O19,0)+IF($CZ19="Stipendiat",Tabeller!M$60*O19,0)+IF($CZ19="Forsker (rundsum)",Tabeller!M$57*O19,0)+IF($CZ19="Vit.ass",Tabeller!M$61*O19,0))/1)</f>
        <v>0</v>
      </c>
      <c r="DF19" s="6">
        <f>-((IF($CZ19="Teknisk/adm. bistand/Feltassistent",IF(Budsjett_FL!AW19*(1+Tabeller!$I$62)&gt;Tabeller!N$55,Tabeller!N$55,Budsjett_FL!AW19*(1+Tabeller!$I$62)),0))+(IF($CZ19="Forsker - professor",Tabeller!N$55*P19,0)+IF($CZ19="Prosjektleder/adm.leder",Tabeller!N$54*P19,0)+IF($CZ19="Forsker - 1.aman.",Tabeller!N$56*P19,0)+IF($CZ19="Gjesteforsker",Tabeller!N$58*P19,0)+IF($CZ19="Postdoktor / forsker",Tabeller!N$59*P19,0)+IF($CZ19="Stipendiat",Tabeller!N$60*P19,0)+IF($CZ19="Forsker (rundsum)",Tabeller!N$57*P19,0)+IF($CZ19="Vit.ass",Tabeller!N$61*P19,0))/1)</f>
        <v>0</v>
      </c>
      <c r="DG19" s="6">
        <f>-((IF($CZ19="Teknisk/adm. bistand/Feltassistent",IF(Budsjett_FL!AX19*(1+Tabeller!$I$62)&gt;Tabeller!O$55,Tabeller!O$55,Budsjett_FL!AX19*(1+Tabeller!$I$62)),0))+(IF($CZ19="Forsker - professor",Tabeller!O$55*Q19,0)+IF($CZ19="Prosjektleder/adm.leder",Tabeller!O$54*Q19,0)+IF($CZ19="Forsker - 1.aman.",Tabeller!O$56*Q19,0)+IF($CZ19="Gjesteforsker",Tabeller!O$58*Q19,0)+IF($CZ19="Postdoktor / forsker",Tabeller!O$59*Q19,0)+IF($CZ19="Stipendiat",Tabeller!O$60*Q19,0)+IF($CZ19="Forsker (rundsum)",Tabeller!O$57*Q19,0)+IF($CZ19="Vit.ass",Tabeller!O$61*Q19,0))/1)</f>
        <v>0</v>
      </c>
      <c r="DH19" s="6">
        <f>-((IF($CZ19="Teknisk/adm. bistand/Feltassistent",IF(Budsjett_FL!AY19*(1+Tabeller!$I$62)&gt;Tabeller!P$55,Tabeller!P$55,Budsjett_FL!AY19*(1+Tabeller!$I$62)),0))+(IF($CZ19="Forsker - professor",Tabeller!P$55*R19,0)+IF($CZ19="Prosjektleder/adm.leder",Tabeller!P$54*R19,0)+IF($CZ19="Forsker - 1.aman.",Tabeller!P$56*R19,0)+IF($CZ19="Gjesteforsker",Tabeller!P$58*R19,0)+IF($CZ19="Postdoktor / forsker",Tabeller!P$59*R19,0)+IF($CZ19="Stipendiat",Tabeller!P$60*R19,0)+IF($CZ19="Forsker (rundsum)",Tabeller!P$57*R19,0)+IF($CZ19="Vit.ass",Tabeller!P$61*R19,0))/1)</f>
        <v>0</v>
      </c>
      <c r="DI19" s="6">
        <f>-((IF($CZ19="Teknisk/adm. bistand/Feltassistent",IF(Budsjett_FL!AZ19*(1+Tabeller!$I$62)&gt;Tabeller!Q$55,Tabeller!Q$55,Budsjett_FL!AZ19*(1+Tabeller!$I$62)),0))+(IF($CZ19="Forsker - professor",Tabeller!Q$55*S19,0)+IF($CZ19="Prosjektleder/adm.leder",Tabeller!Q$54*S19,0)+IF($CZ19="Forsker - 1.aman.",Tabeller!Q$56*S19,0)+IF($CZ19="Gjesteforsker",Tabeller!Q$58*S19,0)+IF($CZ19="Postdoktor / forsker",Tabeller!Q$59*S19,0)+IF($CZ19="Stipendiat",Tabeller!Q$60*S19,0)+IF($CZ19="Forsker (rundsum)",Tabeller!Q$57*S19,0)+IF($CZ19="Vit.ass",Tabeller!Q$61*S19,0))/1)</f>
        <v>0</v>
      </c>
      <c r="DJ19" s="6">
        <f>-((IF($CZ19="Teknisk/adm. bistand/Feltassistent",IF(Budsjett_FL!BA19*(1+Tabeller!$I$62)&gt;Tabeller!R$55,Tabeller!R$55,Budsjett_FL!BA19*(1+Tabeller!$I$62)),0))+(IF($CZ19="Forsker - professor",Tabeller!R$55*T19,0)+IF($CZ19="Prosjektleder/adm.leder",Tabeller!R$54*T19,0)+IF($CZ19="Forsker - 1.aman.",Tabeller!R$56*T19,0)+IF($CZ19="Gjesteforsker",Tabeller!R$58*T19,0)+IF($CZ19="Postdoktor / forsker",Tabeller!R$59*T19,0)+IF($CZ19="Stipendiat",Tabeller!R$60*T19,0)+IF($CZ19="Forsker (rundsum)",Tabeller!R$57*T19,0)+IF($CZ19="Vit.ass",Tabeller!R$61*T19,0))/1)</f>
        <v>0</v>
      </c>
      <c r="DK19" s="8">
        <f t="shared" ref="DK19:DK23" si="223">SUM(DA19:DJ19)</f>
        <v>0</v>
      </c>
      <c r="DM19" s="46">
        <f t="shared" si="65"/>
        <v>0</v>
      </c>
      <c r="DN19" s="6">
        <f t="shared" si="183"/>
        <v>0</v>
      </c>
      <c r="DO19" s="6">
        <f t="shared" si="184"/>
        <v>0</v>
      </c>
      <c r="DP19" s="6">
        <f t="shared" si="185"/>
        <v>0</v>
      </c>
      <c r="DQ19" s="6">
        <f t="shared" si="186"/>
        <v>0</v>
      </c>
      <c r="DR19" s="6">
        <f t="shared" si="187"/>
        <v>0</v>
      </c>
      <c r="DS19" s="6">
        <f t="shared" si="188"/>
        <v>0</v>
      </c>
      <c r="DT19" s="6">
        <f t="shared" si="189"/>
        <v>0</v>
      </c>
      <c r="DU19" s="6">
        <f t="shared" si="190"/>
        <v>0</v>
      </c>
      <c r="DV19" s="6">
        <f t="shared" si="191"/>
        <v>0</v>
      </c>
      <c r="DW19" s="6">
        <f t="shared" si="192"/>
        <v>0</v>
      </c>
      <c r="DX19" s="8">
        <f t="shared" ref="DX19:DX23" si="224">SUM(DN19:DW19)</f>
        <v>0</v>
      </c>
      <c r="DZ19" s="46">
        <f t="shared" si="67"/>
        <v>0</v>
      </c>
      <c r="EA19" s="6">
        <f t="shared" si="193"/>
        <v>0</v>
      </c>
      <c r="EB19" s="6">
        <f t="shared" si="194"/>
        <v>0</v>
      </c>
      <c r="EC19" s="6">
        <f t="shared" si="195"/>
        <v>0</v>
      </c>
      <c r="ED19" s="6">
        <f t="shared" si="196"/>
        <v>0</v>
      </c>
      <c r="EE19" s="6">
        <f t="shared" si="197"/>
        <v>0</v>
      </c>
      <c r="EF19" s="6">
        <f t="shared" si="198"/>
        <v>0</v>
      </c>
      <c r="EG19" s="6">
        <f t="shared" si="199"/>
        <v>0</v>
      </c>
      <c r="EH19" s="6">
        <f t="shared" si="200"/>
        <v>0</v>
      </c>
      <c r="EI19" s="6">
        <f t="shared" si="201"/>
        <v>0</v>
      </c>
      <c r="EJ19" s="6">
        <f t="shared" si="202"/>
        <v>0</v>
      </c>
      <c r="EK19" s="8">
        <f t="shared" ref="EK19:EK23" si="225">SUM(EA19:EJ19)</f>
        <v>0</v>
      </c>
      <c r="EM19" s="46">
        <f t="shared" si="69"/>
        <v>0</v>
      </c>
      <c r="EN19" s="6">
        <f t="shared" si="203"/>
        <v>0</v>
      </c>
      <c r="EO19" s="6">
        <f t="shared" si="204"/>
        <v>0</v>
      </c>
      <c r="EP19" s="6">
        <f t="shared" si="205"/>
        <v>0</v>
      </c>
      <c r="EQ19" s="6">
        <f t="shared" si="206"/>
        <v>0</v>
      </c>
      <c r="ER19" s="6">
        <f t="shared" si="207"/>
        <v>0</v>
      </c>
      <c r="ES19" s="6">
        <f t="shared" si="208"/>
        <v>0</v>
      </c>
      <c r="ET19" s="6">
        <f t="shared" si="209"/>
        <v>0</v>
      </c>
      <c r="EU19" s="6">
        <f t="shared" si="210"/>
        <v>0</v>
      </c>
      <c r="EV19" s="6">
        <f t="shared" si="211"/>
        <v>0</v>
      </c>
      <c r="EW19" s="6">
        <f t="shared" si="212"/>
        <v>0</v>
      </c>
      <c r="EX19" s="8">
        <f t="shared" ref="EX19:EX23" si="226">SUM(EN19:EW19)</f>
        <v>0</v>
      </c>
      <c r="FA19" s="46">
        <f t="shared" si="55"/>
        <v>0</v>
      </c>
      <c r="FB19" s="6"/>
      <c r="FC19" s="6"/>
      <c r="FD19" s="6"/>
      <c r="FE19" s="6"/>
      <c r="FF19" s="6"/>
      <c r="FG19" s="6"/>
      <c r="FH19" s="6"/>
      <c r="FI19" s="6"/>
      <c r="FJ19" s="6"/>
      <c r="FK19" s="6"/>
      <c r="FL19" s="8">
        <f t="shared" ref="FL19:FL23" si="227">SUM(FB19:FK19)</f>
        <v>0</v>
      </c>
      <c r="FO19" s="6">
        <f>IFERROR(IF($B19="Teknisk/adm. Bistand",(K19)*Tabeller!J$11,(K19)*Tabeller!J$10),0)</f>
        <v>0</v>
      </c>
      <c r="FP19" s="6">
        <f>IFERROR(IF($B19="Teknisk/adm. Bistand",(L19)*Tabeller!K$11,(L19)*Tabeller!K$10),0)</f>
        <v>0</v>
      </c>
      <c r="FQ19" s="6">
        <f>IFERROR(IF($B19="Teknisk/adm. Bistand",(M19)*Tabeller!L$11,(M19)*Tabeller!L$10),0)</f>
        <v>0</v>
      </c>
      <c r="FR19" s="6">
        <f>IFERROR(IF($B19="Teknisk/adm. Bistand",(N19)*Tabeller!M$11,(N19)*Tabeller!M$10),0)</f>
        <v>0</v>
      </c>
      <c r="FS19" s="6">
        <f>IFERROR(IF($B19="Teknisk/adm. Bistand",(O19)*Tabeller!N$11,(O19)*Tabeller!N$10),0)</f>
        <v>0</v>
      </c>
      <c r="FT19" s="6">
        <f>IFERROR(IF($B19="Teknisk/adm. Bistand",(P19)*Tabeller!O$11,(P19)*Tabeller!O$10),0)</f>
        <v>0</v>
      </c>
      <c r="FU19" s="6">
        <f>IFERROR(IF($B19="Teknisk/adm. Bistand",(Q19)*Tabeller!P$11,(Q19)*Tabeller!P$10),0)</f>
        <v>0</v>
      </c>
      <c r="FV19" s="6">
        <f>IFERROR(IF($B19="Teknisk/adm. Bistand",(R19)*Tabeller!Q$11,(R19)*Tabeller!Q$10),0)</f>
        <v>0</v>
      </c>
      <c r="FW19" s="6">
        <f>IFERROR(IF($B19="Teknisk/adm. Bistand",(S19)*Tabeller!R$11,(S19)*Tabeller!R$10),0)</f>
        <v>0</v>
      </c>
      <c r="FX19" s="6">
        <f>IFERROR(IF($B19="Teknisk/adm. Bistand",(T19)*Tabeller!S$11,(T19)*Tabeller!S$10),0)</f>
        <v>0</v>
      </c>
    </row>
    <row r="20" spans="2:180" ht="15" x14ac:dyDescent="0.25">
      <c r="B20" s="484"/>
      <c r="C20" s="388">
        <f>IF(Registrering!$B$28="Fast beløp",0,CW20)</f>
        <v>0</v>
      </c>
      <c r="D20" s="388">
        <f t="shared" si="213"/>
        <v>0</v>
      </c>
      <c r="E20" s="388">
        <f t="shared" si="165"/>
        <v>0</v>
      </c>
      <c r="F20" s="388">
        <f t="shared" si="166"/>
        <v>0</v>
      </c>
      <c r="G20" s="57">
        <f t="shared" si="222"/>
        <v>0</v>
      </c>
      <c r="H20" s="585"/>
      <c r="I20" s="588"/>
      <c r="J20" s="597"/>
      <c r="K20" s="598"/>
      <c r="L20" s="598"/>
      <c r="M20" s="598"/>
      <c r="N20" s="598"/>
      <c r="O20" s="598"/>
      <c r="P20" s="598"/>
      <c r="Q20" s="598"/>
      <c r="R20" s="598"/>
      <c r="S20" s="598"/>
      <c r="T20" s="598"/>
      <c r="AG20" s="6">
        <f t="shared" si="167"/>
        <v>0</v>
      </c>
      <c r="AH20" s="6">
        <f>AG20*Tabeller!$I$35</f>
        <v>0</v>
      </c>
      <c r="AI20" s="6">
        <f t="shared" si="168"/>
        <v>0</v>
      </c>
      <c r="AJ20" s="87">
        <f>AI20*Tabeller!$H$26</f>
        <v>0</v>
      </c>
      <c r="AK20" s="6">
        <f>SUM(AI20:AJ20,AL20)*Tabeller!$H$28</f>
        <v>0</v>
      </c>
      <c r="AL20" s="6">
        <f>AH20*Tabeller!$H$27</f>
        <v>0</v>
      </c>
      <c r="AM20" s="6">
        <f t="shared" si="169"/>
        <v>0</v>
      </c>
      <c r="AN20" s="6">
        <f>AM20+(IF(B20="Teknisk adm bistand",Registrering!$E$51,Registrering!$B$51))</f>
        <v>0</v>
      </c>
      <c r="AO20" s="6">
        <f>AN20/Tabeller!$H$5</f>
        <v>0</v>
      </c>
      <c r="AR20" s="6">
        <f>((K20*Budsjett_FL!$AM20))</f>
        <v>0</v>
      </c>
      <c r="AS20" s="6">
        <f>((L20*Budsjett_FL!$AM20)*(Tabeller!J$35))</f>
        <v>0</v>
      </c>
      <c r="AT20" s="6">
        <f>((M20*Budsjett_FL!$AM20)*(Tabeller!K$35))</f>
        <v>0</v>
      </c>
      <c r="AU20" s="6">
        <f>((N20*Budsjett_FL!$AM20)*(Tabeller!L$35))</f>
        <v>0</v>
      </c>
      <c r="AV20" s="6">
        <f>((O20*Budsjett_FL!$AM20)*(Tabeller!M$35))</f>
        <v>0</v>
      </c>
      <c r="AW20" s="6">
        <f>((P20*Budsjett_FL!$AM20)*(Tabeller!N$35))</f>
        <v>0</v>
      </c>
      <c r="AX20" s="6">
        <f>((Q20*Budsjett_FL!$AM20)*(Tabeller!O$35))</f>
        <v>0</v>
      </c>
      <c r="AY20" s="6">
        <f>((R20*Budsjett_FL!$AM20)*(Tabeller!P$35))</f>
        <v>0</v>
      </c>
      <c r="AZ20" s="6">
        <f>((S20*Budsjett_FL!$AM20)*(Tabeller!Q$35))</f>
        <v>0</v>
      </c>
      <c r="BA20" s="6">
        <f>((T20*Budsjett_FL!$AM20)*(Tabeller!R$35))</f>
        <v>0</v>
      </c>
      <c r="BC20" s="6">
        <f t="shared" si="170"/>
        <v>0</v>
      </c>
      <c r="BD20" s="6">
        <f t="shared" si="171"/>
        <v>0</v>
      </c>
      <c r="BE20" s="6">
        <f t="shared" si="172"/>
        <v>0</v>
      </c>
      <c r="BF20" s="6">
        <f t="shared" si="173"/>
        <v>0</v>
      </c>
      <c r="BG20" s="6">
        <f t="shared" si="174"/>
        <v>0</v>
      </c>
      <c r="BH20" s="6">
        <f t="shared" si="175"/>
        <v>0</v>
      </c>
      <c r="BI20" s="6">
        <f t="shared" si="176"/>
        <v>0</v>
      </c>
      <c r="BJ20" s="6">
        <f t="shared" si="177"/>
        <v>0</v>
      </c>
      <c r="BK20" s="6">
        <f t="shared" si="178"/>
        <v>0</v>
      </c>
      <c r="BL20" s="6">
        <f t="shared" si="179"/>
        <v>0</v>
      </c>
      <c r="BO20" s="6">
        <f>IFERROR(IF($F$83=$M$82,AR20*$E$82,AR20*Budsjett_FL!$E$83),0)</f>
        <v>0</v>
      </c>
      <c r="BP20" s="6">
        <f>IFERROR(IF($F$83=$M$82,AS20*$E$82,AS20*Budsjett_FL!$E$83),0)</f>
        <v>0</v>
      </c>
      <c r="BQ20" s="6">
        <f>IFERROR(IF($F$83=$M$82,AT20*$E$82,AT20*Budsjett_FL!$E$83),0)</f>
        <v>0</v>
      </c>
      <c r="BR20" s="6">
        <f>IFERROR(IF($F$83=$M$82,AU20*$E$82,AU20*Budsjett_FL!$E$83),0)</f>
        <v>0</v>
      </c>
      <c r="BS20" s="6">
        <f>IFERROR(IF($F$83=$M$82,AV20*$E$82,AV20*Budsjett_FL!$E$83),0)</f>
        <v>0</v>
      </c>
      <c r="BT20" s="6">
        <f>IFERROR(IF($F$83=$M$82,AW20*$E$82,AW20*Budsjett_FL!$E$83),0)</f>
        <v>0</v>
      </c>
      <c r="BU20" s="6">
        <f>IFERROR(IF($F$83=$M$82,AX20*$E$82,AX20*Budsjett_FL!$E$83),0)</f>
        <v>0</v>
      </c>
      <c r="BV20" s="6">
        <f>IFERROR(IF($F$83=$M$82,AY20*$E$82,AY20*Budsjett_FL!$E$83),0)</f>
        <v>0</v>
      </c>
      <c r="BW20" s="6">
        <f>IFERROR(IF($F$83=$M$82,AZ20*$E$82,AZ20*Budsjett_FL!$E$83),0)</f>
        <v>0</v>
      </c>
      <c r="BX20" s="6">
        <f>IFERROR(IF($F$83=$M$82,BA20*$E$82,BA20*Budsjett_FL!$E$83),0)</f>
        <v>0</v>
      </c>
      <c r="CA20" s="6">
        <f t="shared" si="180"/>
        <v>0</v>
      </c>
      <c r="CB20" s="6">
        <f t="shared" si="180"/>
        <v>0</v>
      </c>
      <c r="CC20" s="6">
        <f t="shared" si="180"/>
        <v>0</v>
      </c>
      <c r="CD20" s="6">
        <f t="shared" si="180"/>
        <v>0</v>
      </c>
      <c r="CE20" s="6">
        <f t="shared" si="180"/>
        <v>0</v>
      </c>
      <c r="CF20" s="6">
        <f t="shared" si="180"/>
        <v>0</v>
      </c>
      <c r="CG20" s="6">
        <f t="shared" si="180"/>
        <v>0</v>
      </c>
      <c r="CH20" s="6">
        <f t="shared" si="180"/>
        <v>0</v>
      </c>
      <c r="CI20" s="6">
        <f t="shared" si="180"/>
        <v>0</v>
      </c>
      <c r="CJ20" s="6">
        <f t="shared" si="180"/>
        <v>0</v>
      </c>
      <c r="CL20" s="46">
        <f t="shared" si="181"/>
        <v>0</v>
      </c>
      <c r="CM20" s="6">
        <f>-((IF($CL20="Teknisk/adm. bistand/Feltassistent",Budsjett_FL!AR20*(1+Tabeller!$I$62),0))+(IF($CL20="Forsker - professor",Tabeller!I$55*K20,0)+IF($CL20="Prosjektleder/adm.leder",Tabeller!I$54*K20,0)+IF($CL20="Forsker - 1.aman.",Tabeller!I$56*K20,0)+IF($CL20="Gjesteforsker",Tabeller!I$58*K20,0)+IF($CL20="Postdoktor / forsker",Tabeller!I$59*K20,0)+IF($CL20="Stipendiat",Tabeller!I$60*K20,0)+IF($CL20="Forsker (rundsum)",Tabeller!I$57*K20,0)+IF($CL20="Vit.ass",Tabeller!I$61*K20,0)))</f>
        <v>0</v>
      </c>
      <c r="CN20" s="6">
        <f>-((IF($CL20="Teknisk/adm. bistand/Feltassistent",Budsjett_FL!AS20*(1+Tabeller!$I$62),0))+(IF($CL20="Forsker - professor",Tabeller!J$55*L20,0)+IF($CL20="Prosjektleder/adm.leder",Tabeller!J$54*L20,0)+IF($CL20="Forsker - 1.aman.",Tabeller!J$56*L20,0)+IF($CL20="Gjesteforsker",Tabeller!J$58*L20,0)+IF($CL20="Postdoktor / forsker",Tabeller!J$59*L20,0)+IF($CL20="Stipendiat",Tabeller!J$60*L20,0)+IF($CL20="Forsker (rundsum)",Tabeller!J$57*L20,0)+IF($CL20="Vit.ass",Tabeller!J$61*L20,0)))</f>
        <v>0</v>
      </c>
      <c r="CO20" s="6">
        <f>-((IF($CL20="Teknisk/adm. bistand/Feltassistent",Budsjett_FL!AT20*(1+Tabeller!$I$62),0))+(IF($CL20="Forsker - professor",Tabeller!K$55*M20,0)+IF($CL20="Prosjektleder/adm.leder",Tabeller!K$54*M20,0)+IF($CL20="Forsker - 1.aman.",Tabeller!K$56*M20,0)+IF($CL20="Gjesteforsker",Tabeller!K$58*M20,0)+IF($CL20="Postdoktor / forsker",Tabeller!K$59*M20,0)+IF($CL20="Stipendiat",Tabeller!K$60*M20,0)+IF($CL20="Forsker (rundsum)",Tabeller!K$57*M20,0)+IF($CL20="Vit.ass",Tabeller!K$61*M20,0)))</f>
        <v>0</v>
      </c>
      <c r="CP20" s="6">
        <f>-((IF($CL20="Teknisk/adm. bistand/Feltassistent",Budsjett_FL!AU20*(1+Tabeller!$I$62),0))+(IF($CL20="Forsker - professor",Tabeller!L$55*N20,0)+IF($CL20="Prosjektleder/adm.leder",Tabeller!L$54*N20,0)+IF($CL20="Forsker - 1.aman.",Tabeller!L$56*N20,0)+IF($CL20="Gjesteforsker",Tabeller!L$58*N20,0)+IF($CL20="Postdoktor / forsker",Tabeller!L$59*N20,0)+IF($CL20="Stipendiat",Tabeller!L$60*N20,0)+IF($CL20="Forsker (rundsum)",Tabeller!L$57*N20,0)+IF($CL20="Vit.ass",Tabeller!L$61*N20,0)))</f>
        <v>0</v>
      </c>
      <c r="CQ20" s="6">
        <f>-((IF($CL20="Teknisk/adm. bistand/Feltassistent",Budsjett_FL!AV20*(1+Tabeller!$I$62),0))+(IF($CL20="Forsker - professor",Tabeller!M$55*O20,0)+IF($CL20="Prosjektleder/adm.leder",Tabeller!M$54*O20,0)+IF($CL20="Forsker - 1.aman.",Tabeller!M$56*O20,0)+IF($CL20="Gjesteforsker",Tabeller!M$58*O20,0)+IF($CL20="Postdoktor / forsker",Tabeller!M$59*O20,0)+IF($CL20="Stipendiat",Tabeller!M$60*O20,0)+IF($CL20="Forsker (rundsum)",Tabeller!M$57*O20,0)+IF($CL20="Vit.ass",Tabeller!M$61*O20,0)))</f>
        <v>0</v>
      </c>
      <c r="CR20" s="6">
        <f>-((IF($CL20="Teknisk/adm. bistand/Feltassistent",Budsjett_FL!AW20*(1+Tabeller!$I$62),0))+(IF($CL20="Forsker - professor",Tabeller!N$55*P20,0)+IF($CL20="Prosjektleder/adm.leder",Tabeller!N$54*P20,0)+IF($CL20="Forsker - 1.aman.",Tabeller!N$56*P20,0)+IF($CL20="Gjesteforsker",Tabeller!N$58*P20,0)+IF($CL20="Postdoktor / forsker",Tabeller!N$59*P20,0)+IF($CL20="Stipendiat",Tabeller!N$60*P20,0)+IF($CL20="Forsker (rundsum)",Tabeller!N$57*P20,0)+IF($CL20="Vit.ass",Tabeller!N$61*P20,0)))</f>
        <v>0</v>
      </c>
      <c r="CS20" s="6">
        <f>-((IF($CL20="Teknisk/adm. bistand/Feltassistent",Budsjett_FL!AX20*(1+Tabeller!$I$62),0))+(IF($CL20="Forsker - professor",Tabeller!O$55*Q20,0)+IF($CL20="Prosjektleder/adm.leder",Tabeller!O$54*Q20,0)+IF($CL20="Forsker - 1.aman.",Tabeller!O$56*Q20,0)+IF($CL20="Gjesteforsker",Tabeller!O$58*Q20,0)+IF($CL20="Postdoktor / forsker",Tabeller!O$59*Q20,0)+IF($CL20="Stipendiat",Tabeller!O$60*Q20,0)+IF($CL20="Forsker (rundsum)",Tabeller!O$57*Q20,0)+IF($CL20="Vit.ass",Tabeller!O$61*Q20,0)))</f>
        <v>0</v>
      </c>
      <c r="CT20" s="6">
        <f>-((IF($CL20="Teknisk/adm. bistand/Feltassistent",Budsjett_FL!AY20*(1+Tabeller!$I$62),0))+(IF($CL20="Forsker - professor",Tabeller!P$55*R20,0)+IF($CL20="Prosjektleder/adm.leder",Tabeller!P$54*R20,0)+IF($CL20="Forsker - 1.aman.",Tabeller!P$56*R20,0)+IF($CL20="Gjesteforsker",Tabeller!P$58*R20,0)+IF($CL20="Postdoktor / forsker",Tabeller!P$59*R20,0)+IF($CL20="Stipendiat",Tabeller!P$60*R20,0)+IF($CL20="Forsker (rundsum)",Tabeller!P$57*R20,0)+IF($CL20="Vit.ass",Tabeller!P$61*R20,0)))</f>
        <v>0</v>
      </c>
      <c r="CU20" s="6">
        <f>-((IF($CL20="Teknisk/adm. bistand/Feltassistent",Budsjett_FL!AZ20*(1+Tabeller!$I$62),0))+(IF($CL20="Forsker - professor",Tabeller!Q$55*S20,0)+IF($CL20="Prosjektleder/adm.leder",Tabeller!Q$54*S20,0)+IF($CL20="Forsker - 1.aman.",Tabeller!Q$56*S20,0)+IF($CL20="Gjesteforsker",Tabeller!Q$58*S20,0)+IF($CL20="Postdoktor / forsker",Tabeller!Q$59*S20,0)+IF($CL20="Stipendiat",Tabeller!Q$60*S20,0)+IF($CL20="Forsker (rundsum)",Tabeller!Q$57*S20,0)+IF($CL20="Vit.ass",Tabeller!Q$61*S20,0)))</f>
        <v>0</v>
      </c>
      <c r="CV20" s="6">
        <f>-((IF($CL20="Teknisk/adm. bistand/Feltassistent",Budsjett_FL!BA20*(1+Tabeller!$I$62),0))+(IF($CL20="Forsker - professor",Tabeller!R$55*T20,0)+IF($CL20="Prosjektleder/adm.leder",Tabeller!R$54*T20,0)+IF($CL20="Forsker - 1.aman.",Tabeller!R$56*T20,0)+IF($CL20="Gjesteforsker",Tabeller!R$58*T20,0)+IF($CL20="Postdoktor / forsker",Tabeller!R$59*T20,0)+IF($CL20="Stipendiat",Tabeller!R$60*T20,0)+IF($CL20="Forsker (rundsum)",Tabeller!R$57*T20,0)+IF($CL20="Vit.ass",Tabeller!R$61*T20,0)))</f>
        <v>0</v>
      </c>
      <c r="CW20" s="8">
        <f t="shared" si="214"/>
        <v>0</v>
      </c>
      <c r="CZ20" s="46">
        <f t="shared" si="182"/>
        <v>0</v>
      </c>
      <c r="DA20" s="6">
        <f>-((IF($CZ20="Teknisk/adm. bistand/Feltassistent",IF(Budsjett_FL!AR20*(1+Tabeller!$I$62)&gt;Tabeller!I$55,Tabeller!I$55,Budsjett_FL!AR20*(1+Tabeller!$I$62)),0))+(IF($CZ20="Forsker - professor",Tabeller!I$55*K20,0)+IF($CZ20="Prosjektleder/adm.leder",Tabeller!I$54*K20,0)+IF($CZ20="Forsker - 1.aman.",Tabeller!I$56*K20,0)+IF($CZ20="Gjesteforsker",Tabeller!I$58*K20,0)+IF($CZ20="Postdoktor / forsker",Tabeller!I$59*K20,0)+IF($CZ20="Stipendiat",Tabeller!I$60*K20,0)+IF($CZ20="Forsker (rundsum)",Tabeller!I$57*K20,0)+IF($CZ20="Vit.ass",Tabeller!I$61*K20,0))/1)</f>
        <v>0</v>
      </c>
      <c r="DB20" s="6">
        <f>-((IF($CZ20="Teknisk/adm. bistand/Feltassistent",IF(Budsjett_FL!AS20*(1+Tabeller!$I$62)&gt;Tabeller!J$55,Tabeller!J$55,Budsjett_FL!AS20*(1+Tabeller!$I$62)),0))+(IF($CZ20="Forsker - professor",Tabeller!J$55*L20,0)+IF($CZ20="Prosjektleder/adm.leder",Tabeller!J$54*L20,0)+IF($CZ20="Forsker - 1.aman.",Tabeller!J$56*L20,0)+IF($CZ20="Gjesteforsker",Tabeller!J$58*L20,0)+IF($CZ20="Postdoktor / forsker",Tabeller!J$59*L20,0)+IF($CZ20="Stipendiat",Tabeller!J$60*L20,0)+IF($CZ20="Forsker (rundsum)",Tabeller!J$57*L20,0)+IF($CZ20="Vit.ass",Tabeller!J$61*L20,0))/1)</f>
        <v>0</v>
      </c>
      <c r="DC20" s="6">
        <f>-((IF($CZ20="Teknisk/adm. bistand/Feltassistent",IF(Budsjett_FL!AT20*(1+Tabeller!$I$62)&gt;Tabeller!K$55,Tabeller!K$55,Budsjett_FL!AT20*(1+Tabeller!$I$62)),0))+(IF($CZ20="Forsker - professor",Tabeller!K$55*M20,0)+IF($CZ20="Prosjektleder/adm.leder",Tabeller!K$54*M20,0)+IF($CZ20="Forsker - 1.aman.",Tabeller!K$56*M20,0)+IF($CZ20="Gjesteforsker",Tabeller!K$58*M20,0)+IF($CZ20="Postdoktor / forsker",Tabeller!K$59*M20,0)+IF($CZ20="Stipendiat",Tabeller!K$60*M20,0)+IF($CZ20="Forsker (rundsum)",Tabeller!K$57*M20,0)+IF($CZ20="Vit.ass",Tabeller!K$61*M20,0))/1)</f>
        <v>0</v>
      </c>
      <c r="DD20" s="6">
        <f>-((IF($CZ20="Teknisk/adm. bistand/Feltassistent",IF(Budsjett_FL!AU20*(1+Tabeller!$I$62)&gt;Tabeller!L$55,Tabeller!L$55,Budsjett_FL!AU20*(1+Tabeller!$I$62)),0))+(IF($CZ20="Forsker - professor",Tabeller!L$55*N20,0)+IF($CZ20="Prosjektleder/adm.leder",Tabeller!L$54*N20,0)+IF($CZ20="Forsker - 1.aman.",Tabeller!L$56*N20,0)+IF($CZ20="Gjesteforsker",Tabeller!L$58*N20,0)+IF($CZ20="Postdoktor / forsker",Tabeller!L$59*N20,0)+IF($CZ20="Stipendiat",Tabeller!L$60*N20,0)+IF($CZ20="Forsker (rundsum)",Tabeller!L$57*N20,0)+IF($CZ20="Vit.ass",Tabeller!L$61*N20,0))/1)</f>
        <v>0</v>
      </c>
      <c r="DE20" s="6">
        <f>-((IF($CZ20="Teknisk/adm. bistand/Feltassistent",IF(Budsjett_FL!AV20*(1+Tabeller!$I$62)&gt;Tabeller!M$55,Tabeller!M$55,Budsjett_FL!AV20*(1+Tabeller!$I$62)),0))+(IF($CZ20="Forsker - professor",Tabeller!M$55*O20,0)+IF($CZ20="Prosjektleder/adm.leder",Tabeller!M$54*O20,0)+IF($CZ20="Forsker - 1.aman.",Tabeller!M$56*O20,0)+IF($CZ20="Gjesteforsker",Tabeller!M$58*O20,0)+IF($CZ20="Postdoktor / forsker",Tabeller!M$59*O20,0)+IF($CZ20="Stipendiat",Tabeller!M$60*O20,0)+IF($CZ20="Forsker (rundsum)",Tabeller!M$57*O20,0)+IF($CZ20="Vit.ass",Tabeller!M$61*O20,0))/1)</f>
        <v>0</v>
      </c>
      <c r="DF20" s="6">
        <f>-((IF($CZ20="Teknisk/adm. bistand/Feltassistent",IF(Budsjett_FL!AW20*(1+Tabeller!$I$62)&gt;Tabeller!N$55,Tabeller!N$55,Budsjett_FL!AW20*(1+Tabeller!$I$62)),0))+(IF($CZ20="Forsker - professor",Tabeller!N$55*P20,0)+IF($CZ20="Prosjektleder/adm.leder",Tabeller!N$54*P20,0)+IF($CZ20="Forsker - 1.aman.",Tabeller!N$56*P20,0)+IF($CZ20="Gjesteforsker",Tabeller!N$58*P20,0)+IF($CZ20="Postdoktor / forsker",Tabeller!N$59*P20,0)+IF($CZ20="Stipendiat",Tabeller!N$60*P20,0)+IF($CZ20="Forsker (rundsum)",Tabeller!N$57*P20,0)+IF($CZ20="Vit.ass",Tabeller!N$61*P20,0))/1)</f>
        <v>0</v>
      </c>
      <c r="DG20" s="6">
        <f>-((IF($CZ20="Teknisk/adm. bistand/Feltassistent",IF(Budsjett_FL!AX20*(1+Tabeller!$I$62)&gt;Tabeller!O$55,Tabeller!O$55,Budsjett_FL!AX20*(1+Tabeller!$I$62)),0))+(IF($CZ20="Forsker - professor",Tabeller!O$55*Q20,0)+IF($CZ20="Prosjektleder/adm.leder",Tabeller!O$54*Q20,0)+IF($CZ20="Forsker - 1.aman.",Tabeller!O$56*Q20,0)+IF($CZ20="Gjesteforsker",Tabeller!O$58*Q20,0)+IF($CZ20="Postdoktor / forsker",Tabeller!O$59*Q20,0)+IF($CZ20="Stipendiat",Tabeller!O$60*Q20,0)+IF($CZ20="Forsker (rundsum)",Tabeller!O$57*Q20,0)+IF($CZ20="Vit.ass",Tabeller!O$61*Q20,0))/1)</f>
        <v>0</v>
      </c>
      <c r="DH20" s="6">
        <f>-((IF($CZ20="Teknisk/adm. bistand/Feltassistent",IF(Budsjett_FL!AY20*(1+Tabeller!$I$62)&gt;Tabeller!P$55,Tabeller!P$55,Budsjett_FL!AY20*(1+Tabeller!$I$62)),0))+(IF($CZ20="Forsker - professor",Tabeller!P$55*R20,0)+IF($CZ20="Prosjektleder/adm.leder",Tabeller!P$54*R20,0)+IF($CZ20="Forsker - 1.aman.",Tabeller!P$56*R20,0)+IF($CZ20="Gjesteforsker",Tabeller!P$58*R20,0)+IF($CZ20="Postdoktor / forsker",Tabeller!P$59*R20,0)+IF($CZ20="Stipendiat",Tabeller!P$60*R20,0)+IF($CZ20="Forsker (rundsum)",Tabeller!P$57*R20,0)+IF($CZ20="Vit.ass",Tabeller!P$61*R20,0))/1)</f>
        <v>0</v>
      </c>
      <c r="DI20" s="6">
        <f>-((IF($CZ20="Teknisk/adm. bistand/Feltassistent",IF(Budsjett_FL!AZ20*(1+Tabeller!$I$62)&gt;Tabeller!Q$55,Tabeller!Q$55,Budsjett_FL!AZ20*(1+Tabeller!$I$62)),0))+(IF($CZ20="Forsker - professor",Tabeller!Q$55*S20,0)+IF($CZ20="Prosjektleder/adm.leder",Tabeller!Q$54*S20,0)+IF($CZ20="Forsker - 1.aman.",Tabeller!Q$56*S20,0)+IF($CZ20="Gjesteforsker",Tabeller!Q$58*S20,0)+IF($CZ20="Postdoktor / forsker",Tabeller!Q$59*S20,0)+IF($CZ20="Stipendiat",Tabeller!Q$60*S20,0)+IF($CZ20="Forsker (rundsum)",Tabeller!Q$57*S20,0)+IF($CZ20="Vit.ass",Tabeller!Q$61*S20,0))/1)</f>
        <v>0</v>
      </c>
      <c r="DJ20" s="6">
        <f>-((IF($CZ20="Teknisk/adm. bistand/Feltassistent",IF(Budsjett_FL!BA20*(1+Tabeller!$I$62)&gt;Tabeller!R$55,Tabeller!R$55,Budsjett_FL!BA20*(1+Tabeller!$I$62)),0))+(IF($CZ20="Forsker - professor",Tabeller!R$55*T20,0)+IF($CZ20="Prosjektleder/adm.leder",Tabeller!R$54*T20,0)+IF($CZ20="Forsker - 1.aman.",Tabeller!R$56*T20,0)+IF($CZ20="Gjesteforsker",Tabeller!R$58*T20,0)+IF($CZ20="Postdoktor / forsker",Tabeller!R$59*T20,0)+IF($CZ20="Stipendiat",Tabeller!R$60*T20,0)+IF($CZ20="Forsker (rundsum)",Tabeller!R$57*T20,0)+IF($CZ20="Vit.ass",Tabeller!R$61*T20,0))/1)</f>
        <v>0</v>
      </c>
      <c r="DK20" s="8">
        <f t="shared" si="223"/>
        <v>0</v>
      </c>
      <c r="DM20" s="46">
        <f t="shared" si="65"/>
        <v>0</v>
      </c>
      <c r="DN20" s="6">
        <f t="shared" si="183"/>
        <v>0</v>
      </c>
      <c r="DO20" s="6">
        <f t="shared" si="184"/>
        <v>0</v>
      </c>
      <c r="DP20" s="6">
        <f t="shared" si="185"/>
        <v>0</v>
      </c>
      <c r="DQ20" s="6">
        <f t="shared" si="186"/>
        <v>0</v>
      </c>
      <c r="DR20" s="6">
        <f t="shared" si="187"/>
        <v>0</v>
      </c>
      <c r="DS20" s="6">
        <f t="shared" si="188"/>
        <v>0</v>
      </c>
      <c r="DT20" s="6">
        <f t="shared" si="189"/>
        <v>0</v>
      </c>
      <c r="DU20" s="6">
        <f t="shared" si="190"/>
        <v>0</v>
      </c>
      <c r="DV20" s="6">
        <f t="shared" si="191"/>
        <v>0</v>
      </c>
      <c r="DW20" s="6">
        <f t="shared" si="192"/>
        <v>0</v>
      </c>
      <c r="DX20" s="8">
        <f t="shared" si="224"/>
        <v>0</v>
      </c>
      <c r="DZ20" s="46">
        <f t="shared" si="67"/>
        <v>0</v>
      </c>
      <c r="EA20" s="6">
        <f t="shared" si="193"/>
        <v>0</v>
      </c>
      <c r="EB20" s="6">
        <f t="shared" si="194"/>
        <v>0</v>
      </c>
      <c r="EC20" s="6">
        <f t="shared" si="195"/>
        <v>0</v>
      </c>
      <c r="ED20" s="6">
        <f t="shared" si="196"/>
        <v>0</v>
      </c>
      <c r="EE20" s="6">
        <f t="shared" si="197"/>
        <v>0</v>
      </c>
      <c r="EF20" s="6">
        <f t="shared" si="198"/>
        <v>0</v>
      </c>
      <c r="EG20" s="6">
        <f t="shared" si="199"/>
        <v>0</v>
      </c>
      <c r="EH20" s="6">
        <f t="shared" si="200"/>
        <v>0</v>
      </c>
      <c r="EI20" s="6">
        <f t="shared" si="201"/>
        <v>0</v>
      </c>
      <c r="EJ20" s="6">
        <f t="shared" si="202"/>
        <v>0</v>
      </c>
      <c r="EK20" s="8">
        <f t="shared" si="225"/>
        <v>0</v>
      </c>
      <c r="EM20" s="46">
        <f t="shared" si="69"/>
        <v>0</v>
      </c>
      <c r="EN20" s="6">
        <f t="shared" si="203"/>
        <v>0</v>
      </c>
      <c r="EO20" s="6">
        <f t="shared" si="204"/>
        <v>0</v>
      </c>
      <c r="EP20" s="6">
        <f t="shared" si="205"/>
        <v>0</v>
      </c>
      <c r="EQ20" s="6">
        <f t="shared" si="206"/>
        <v>0</v>
      </c>
      <c r="ER20" s="6">
        <f t="shared" si="207"/>
        <v>0</v>
      </c>
      <c r="ES20" s="6">
        <f t="shared" si="208"/>
        <v>0</v>
      </c>
      <c r="ET20" s="6">
        <f t="shared" si="209"/>
        <v>0</v>
      </c>
      <c r="EU20" s="6">
        <f t="shared" si="210"/>
        <v>0</v>
      </c>
      <c r="EV20" s="6">
        <f t="shared" si="211"/>
        <v>0</v>
      </c>
      <c r="EW20" s="6">
        <f t="shared" si="212"/>
        <v>0</v>
      </c>
      <c r="EX20" s="8">
        <f t="shared" si="226"/>
        <v>0</v>
      </c>
      <c r="FA20" s="46">
        <f t="shared" si="55"/>
        <v>0</v>
      </c>
      <c r="FB20" s="6"/>
      <c r="FC20" s="6"/>
      <c r="FD20" s="6"/>
      <c r="FE20" s="6"/>
      <c r="FF20" s="6"/>
      <c r="FG20" s="6"/>
      <c r="FH20" s="6"/>
      <c r="FI20" s="6"/>
      <c r="FJ20" s="6"/>
      <c r="FK20" s="6"/>
      <c r="FL20" s="8">
        <f t="shared" si="227"/>
        <v>0</v>
      </c>
      <c r="FO20" s="6">
        <f>IFERROR(IF($B20="Teknisk/adm. Bistand",(K20)*Tabeller!J$11,(K20)*Tabeller!J$10),0)</f>
        <v>0</v>
      </c>
      <c r="FP20" s="6">
        <f>IFERROR(IF($B20="Teknisk/adm. Bistand",(L20)*Tabeller!K$11,(L20)*Tabeller!K$10),0)</f>
        <v>0</v>
      </c>
      <c r="FQ20" s="6">
        <f>IFERROR(IF($B20="Teknisk/adm. Bistand",(M20)*Tabeller!L$11,(M20)*Tabeller!L$10),0)</f>
        <v>0</v>
      </c>
      <c r="FR20" s="6">
        <f>IFERROR(IF($B20="Teknisk/adm. Bistand",(N20)*Tabeller!M$11,(N20)*Tabeller!M$10),0)</f>
        <v>0</v>
      </c>
      <c r="FS20" s="6">
        <f>IFERROR(IF($B20="Teknisk/adm. Bistand",(O20)*Tabeller!N$11,(O20)*Tabeller!N$10),0)</f>
        <v>0</v>
      </c>
      <c r="FT20" s="6">
        <f>IFERROR(IF($B20="Teknisk/adm. Bistand",(P20)*Tabeller!O$11,(P20)*Tabeller!O$10),0)</f>
        <v>0</v>
      </c>
      <c r="FU20" s="6">
        <f>IFERROR(IF($B20="Teknisk/adm. Bistand",(Q20)*Tabeller!P$11,(Q20)*Tabeller!P$10),0)</f>
        <v>0</v>
      </c>
      <c r="FV20" s="6">
        <f>IFERROR(IF($B20="Teknisk/adm. Bistand",(R20)*Tabeller!Q$11,(R20)*Tabeller!Q$10),0)</f>
        <v>0</v>
      </c>
      <c r="FW20" s="6">
        <f>IFERROR(IF($B20="Teknisk/adm. Bistand",(S20)*Tabeller!R$11,(S20)*Tabeller!R$10),0)</f>
        <v>0</v>
      </c>
      <c r="FX20" s="6">
        <f>IFERROR(IF($B20="Teknisk/adm. Bistand",(T20)*Tabeller!S$11,(T20)*Tabeller!S$10),0)</f>
        <v>0</v>
      </c>
    </row>
    <row r="21" spans="2:180" ht="15" x14ac:dyDescent="0.25">
      <c r="B21" s="484"/>
      <c r="C21" s="388">
        <f>IF(Registrering!$B$28="Fast beløp",0,CW21)</f>
        <v>0</v>
      </c>
      <c r="D21" s="388">
        <f t="shared" si="213"/>
        <v>0</v>
      </c>
      <c r="E21" s="388">
        <f t="shared" si="165"/>
        <v>0</v>
      </c>
      <c r="F21" s="388">
        <f t="shared" si="166"/>
        <v>0</v>
      </c>
      <c r="G21" s="57">
        <f t="shared" si="222"/>
        <v>0</v>
      </c>
      <c r="H21" s="585"/>
      <c r="I21" s="588"/>
      <c r="J21" s="597"/>
      <c r="K21" s="598"/>
      <c r="L21" s="598"/>
      <c r="M21" s="598"/>
      <c r="N21" s="598"/>
      <c r="O21" s="598"/>
      <c r="P21" s="598"/>
      <c r="Q21" s="598"/>
      <c r="R21" s="598"/>
      <c r="S21" s="598"/>
      <c r="T21" s="598"/>
      <c r="AG21" s="6">
        <f t="shared" si="167"/>
        <v>0</v>
      </c>
      <c r="AH21" s="6">
        <f>AG21*Tabeller!$I$35</f>
        <v>0</v>
      </c>
      <c r="AI21" s="6">
        <f t="shared" si="168"/>
        <v>0</v>
      </c>
      <c r="AJ21" s="87">
        <f>AI21*Tabeller!$H$26</f>
        <v>0</v>
      </c>
      <c r="AK21" s="6">
        <f>SUM(AI21:AJ21,AL21)*Tabeller!$H$28</f>
        <v>0</v>
      </c>
      <c r="AL21" s="6">
        <f>AH21*Tabeller!$H$27</f>
        <v>0</v>
      </c>
      <c r="AM21" s="6">
        <f t="shared" si="169"/>
        <v>0</v>
      </c>
      <c r="AN21" s="6">
        <f>AM21+(IF(B21="Teknisk adm bistand",Registrering!$E$51,Registrering!$B$51))</f>
        <v>0</v>
      </c>
      <c r="AO21" s="6">
        <f>AN21/Tabeller!$H$5</f>
        <v>0</v>
      </c>
      <c r="AR21" s="6">
        <f>((K21*Budsjett_FL!$AM21))</f>
        <v>0</v>
      </c>
      <c r="AS21" s="6">
        <f>((L21*Budsjett_FL!$AM21)*(Tabeller!J$35))</f>
        <v>0</v>
      </c>
      <c r="AT21" s="6">
        <f>((M21*Budsjett_FL!$AM21)*(Tabeller!K$35))</f>
        <v>0</v>
      </c>
      <c r="AU21" s="6">
        <f>((N21*Budsjett_FL!$AM21)*(Tabeller!L$35))</f>
        <v>0</v>
      </c>
      <c r="AV21" s="6">
        <f>((O21*Budsjett_FL!$AM21)*(Tabeller!M$35))</f>
        <v>0</v>
      </c>
      <c r="AW21" s="6">
        <f>((P21*Budsjett_FL!$AM21)*(Tabeller!N$35))</f>
        <v>0</v>
      </c>
      <c r="AX21" s="6">
        <f>((Q21*Budsjett_FL!$AM21)*(Tabeller!O$35))</f>
        <v>0</v>
      </c>
      <c r="AY21" s="6">
        <f>((R21*Budsjett_FL!$AM21)*(Tabeller!P$35))</f>
        <v>0</v>
      </c>
      <c r="AZ21" s="6">
        <f>((S21*Budsjett_FL!$AM21)*(Tabeller!Q$35))</f>
        <v>0</v>
      </c>
      <c r="BA21" s="6">
        <f>((T21*Budsjett_FL!$AM21)*(Tabeller!R$35))</f>
        <v>0</v>
      </c>
      <c r="BC21" s="6">
        <f t="shared" si="170"/>
        <v>0</v>
      </c>
      <c r="BD21" s="6">
        <f t="shared" si="171"/>
        <v>0</v>
      </c>
      <c r="BE21" s="6">
        <f t="shared" si="172"/>
        <v>0</v>
      </c>
      <c r="BF21" s="6">
        <f t="shared" si="173"/>
        <v>0</v>
      </c>
      <c r="BG21" s="6">
        <f t="shared" si="174"/>
        <v>0</v>
      </c>
      <c r="BH21" s="6">
        <f t="shared" si="175"/>
        <v>0</v>
      </c>
      <c r="BI21" s="6">
        <f t="shared" si="176"/>
        <v>0</v>
      </c>
      <c r="BJ21" s="6">
        <f t="shared" si="177"/>
        <v>0</v>
      </c>
      <c r="BK21" s="6">
        <f t="shared" si="178"/>
        <v>0</v>
      </c>
      <c r="BL21" s="6">
        <f t="shared" si="179"/>
        <v>0</v>
      </c>
      <c r="BO21" s="6">
        <f>IFERROR(IF($F$83=$M$82,AR21*$E$82,AR21*Budsjett_FL!$E$83),0)</f>
        <v>0</v>
      </c>
      <c r="BP21" s="6">
        <f>IFERROR(IF($F$83=$M$82,AS21*$E$82,AS21*Budsjett_FL!$E$83),0)</f>
        <v>0</v>
      </c>
      <c r="BQ21" s="6">
        <f>IFERROR(IF($F$83=$M$82,AT21*$E$82,AT21*Budsjett_FL!$E$83),0)</f>
        <v>0</v>
      </c>
      <c r="BR21" s="6">
        <f>IFERROR(IF($F$83=$M$82,AU21*$E$82,AU21*Budsjett_FL!$E$83),0)</f>
        <v>0</v>
      </c>
      <c r="BS21" s="6">
        <f>IFERROR(IF($F$83=$M$82,AV21*$E$82,AV21*Budsjett_FL!$E$83),0)</f>
        <v>0</v>
      </c>
      <c r="BT21" s="6">
        <f>IFERROR(IF($F$83=$M$82,AW21*$E$82,AW21*Budsjett_FL!$E$83),0)</f>
        <v>0</v>
      </c>
      <c r="BU21" s="6">
        <f>IFERROR(IF($F$83=$M$82,AX21*$E$82,AX21*Budsjett_FL!$E$83),0)</f>
        <v>0</v>
      </c>
      <c r="BV21" s="6">
        <f>IFERROR(IF($F$83=$M$82,AY21*$E$82,AY21*Budsjett_FL!$E$83),0)</f>
        <v>0</v>
      </c>
      <c r="BW21" s="6">
        <f>IFERROR(IF($F$83=$M$82,AZ21*$E$82,AZ21*Budsjett_FL!$E$83),0)</f>
        <v>0</v>
      </c>
      <c r="BX21" s="6">
        <f>IFERROR(IF($F$83=$M$82,BA21*$E$82,BA21*Budsjett_FL!$E$83),0)</f>
        <v>0</v>
      </c>
      <c r="CA21" s="6">
        <f t="shared" si="180"/>
        <v>0</v>
      </c>
      <c r="CB21" s="6">
        <f t="shared" si="180"/>
        <v>0</v>
      </c>
      <c r="CC21" s="6">
        <f t="shared" si="180"/>
        <v>0</v>
      </c>
      <c r="CD21" s="6">
        <f t="shared" si="180"/>
        <v>0</v>
      </c>
      <c r="CE21" s="6">
        <f t="shared" si="180"/>
        <v>0</v>
      </c>
      <c r="CF21" s="6">
        <f t="shared" si="180"/>
        <v>0</v>
      </c>
      <c r="CG21" s="6">
        <f t="shared" si="180"/>
        <v>0</v>
      </c>
      <c r="CH21" s="6">
        <f t="shared" si="180"/>
        <v>0</v>
      </c>
      <c r="CI21" s="6">
        <f t="shared" si="180"/>
        <v>0</v>
      </c>
      <c r="CJ21" s="6">
        <f t="shared" si="180"/>
        <v>0</v>
      </c>
      <c r="CL21" s="46">
        <f t="shared" si="181"/>
        <v>0</v>
      </c>
      <c r="CM21" s="6">
        <f>-((IF($CL21="Teknisk/adm. bistand/Feltassistent",Budsjett_FL!AR21*(1+Tabeller!$I$62),0))+(IF($CL21="Forsker - professor",Tabeller!I$55*K21,0)+IF($CL21="Prosjektleder/adm.leder",Tabeller!I$54*K21,0)+IF($CL21="Forsker - 1.aman.",Tabeller!I$56*K21,0)+IF($CL21="Gjesteforsker",Tabeller!I$58*K21,0)+IF($CL21="Postdoktor / forsker",Tabeller!I$59*K21,0)+IF($CL21="Stipendiat",Tabeller!I$60*K21,0)+IF($CL21="Forsker (rundsum)",Tabeller!I$57*K21,0)+IF($CL21="Vit.ass",Tabeller!I$61*K21,0)))</f>
        <v>0</v>
      </c>
      <c r="CN21" s="6">
        <f>-((IF($CL21="Teknisk/adm. bistand/Feltassistent",Budsjett_FL!AS21*(1+Tabeller!$I$62),0))+(IF($CL21="Forsker - professor",Tabeller!J$55*L21,0)+IF($CL21="Prosjektleder/adm.leder",Tabeller!J$54*L21,0)+IF($CL21="Forsker - 1.aman.",Tabeller!J$56*L21,0)+IF($CL21="Gjesteforsker",Tabeller!J$58*L21,0)+IF($CL21="Postdoktor / forsker",Tabeller!J$59*L21,0)+IF($CL21="Stipendiat",Tabeller!J$60*L21,0)+IF($CL21="Forsker (rundsum)",Tabeller!J$57*L21,0)+IF($CL21="Vit.ass",Tabeller!J$61*L21,0)))</f>
        <v>0</v>
      </c>
      <c r="CO21" s="6">
        <f>-((IF($CL21="Teknisk/adm. bistand/Feltassistent",Budsjett_FL!AT21*(1+Tabeller!$I$62),0))+(IF($CL21="Forsker - professor",Tabeller!K$55*M21,0)+IF($CL21="Prosjektleder/adm.leder",Tabeller!K$54*M21,0)+IF($CL21="Forsker - 1.aman.",Tabeller!K$56*M21,0)+IF($CL21="Gjesteforsker",Tabeller!K$58*M21,0)+IF($CL21="Postdoktor / forsker",Tabeller!K$59*M21,0)+IF($CL21="Stipendiat",Tabeller!K$60*M21,0)+IF($CL21="Forsker (rundsum)",Tabeller!K$57*M21,0)+IF($CL21="Vit.ass",Tabeller!K$61*M21,0)))</f>
        <v>0</v>
      </c>
      <c r="CP21" s="6">
        <f>-((IF($CL21="Teknisk/adm. bistand/Feltassistent",Budsjett_FL!AU21*(1+Tabeller!$I$62),0))+(IF($CL21="Forsker - professor",Tabeller!L$55*N21,0)+IF($CL21="Prosjektleder/adm.leder",Tabeller!L$54*N21,0)+IF($CL21="Forsker - 1.aman.",Tabeller!L$56*N21,0)+IF($CL21="Gjesteforsker",Tabeller!L$58*N21,0)+IF($CL21="Postdoktor / forsker",Tabeller!L$59*N21,0)+IF($CL21="Stipendiat",Tabeller!L$60*N21,0)+IF($CL21="Forsker (rundsum)",Tabeller!L$57*N21,0)+IF($CL21="Vit.ass",Tabeller!L$61*N21,0)))</f>
        <v>0</v>
      </c>
      <c r="CQ21" s="6">
        <f>-((IF($CL21="Teknisk/adm. bistand/Feltassistent",Budsjett_FL!AV21*(1+Tabeller!$I$62),0))+(IF($CL21="Forsker - professor",Tabeller!M$55*O21,0)+IF($CL21="Prosjektleder/adm.leder",Tabeller!M$54*O21,0)+IF($CL21="Forsker - 1.aman.",Tabeller!M$56*O21,0)+IF($CL21="Gjesteforsker",Tabeller!M$58*O21,0)+IF($CL21="Postdoktor / forsker",Tabeller!M$59*O21,0)+IF($CL21="Stipendiat",Tabeller!M$60*O21,0)+IF($CL21="Forsker (rundsum)",Tabeller!M$57*O21,0)+IF($CL21="Vit.ass",Tabeller!M$61*O21,0)))</f>
        <v>0</v>
      </c>
      <c r="CR21" s="6">
        <f>-((IF($CL21="Teknisk/adm. bistand/Feltassistent",Budsjett_FL!AW21*(1+Tabeller!$I$62),0))+(IF($CL21="Forsker - professor",Tabeller!N$55*P21,0)+IF($CL21="Prosjektleder/adm.leder",Tabeller!N$54*P21,0)+IF($CL21="Forsker - 1.aman.",Tabeller!N$56*P21,0)+IF($CL21="Gjesteforsker",Tabeller!N$58*P21,0)+IF($CL21="Postdoktor / forsker",Tabeller!N$59*P21,0)+IF($CL21="Stipendiat",Tabeller!N$60*P21,0)+IF($CL21="Forsker (rundsum)",Tabeller!N$57*P21,0)+IF($CL21="Vit.ass",Tabeller!N$61*P21,0)))</f>
        <v>0</v>
      </c>
      <c r="CS21" s="6">
        <f>-((IF($CL21="Teknisk/adm. bistand/Feltassistent",Budsjett_FL!AX21*(1+Tabeller!$I$62),0))+(IF($CL21="Forsker - professor",Tabeller!O$55*Q21,0)+IF($CL21="Prosjektleder/adm.leder",Tabeller!O$54*Q21,0)+IF($CL21="Forsker - 1.aman.",Tabeller!O$56*Q21,0)+IF($CL21="Gjesteforsker",Tabeller!O$58*Q21,0)+IF($CL21="Postdoktor / forsker",Tabeller!O$59*Q21,0)+IF($CL21="Stipendiat",Tabeller!O$60*Q21,0)+IF($CL21="Forsker (rundsum)",Tabeller!O$57*Q21,0)+IF($CL21="Vit.ass",Tabeller!O$61*Q21,0)))</f>
        <v>0</v>
      </c>
      <c r="CT21" s="6">
        <f>-((IF($CL21="Teknisk/adm. bistand/Feltassistent",Budsjett_FL!AY21*(1+Tabeller!$I$62),0))+(IF($CL21="Forsker - professor",Tabeller!P$55*R21,0)+IF($CL21="Prosjektleder/adm.leder",Tabeller!P$54*R21,0)+IF($CL21="Forsker - 1.aman.",Tabeller!P$56*R21,0)+IF($CL21="Gjesteforsker",Tabeller!P$58*R21,0)+IF($CL21="Postdoktor / forsker",Tabeller!P$59*R21,0)+IF($CL21="Stipendiat",Tabeller!P$60*R21,0)+IF($CL21="Forsker (rundsum)",Tabeller!P$57*R21,0)+IF($CL21="Vit.ass",Tabeller!P$61*R21,0)))</f>
        <v>0</v>
      </c>
      <c r="CU21" s="6">
        <f>-((IF($CL21="Teknisk/adm. bistand/Feltassistent",Budsjett_FL!AZ21*(1+Tabeller!$I$62),0))+(IF($CL21="Forsker - professor",Tabeller!Q$55*S21,0)+IF($CL21="Prosjektleder/adm.leder",Tabeller!Q$54*S21,0)+IF($CL21="Forsker - 1.aman.",Tabeller!Q$56*S21,0)+IF($CL21="Gjesteforsker",Tabeller!Q$58*S21,0)+IF($CL21="Postdoktor / forsker",Tabeller!Q$59*S21,0)+IF($CL21="Stipendiat",Tabeller!Q$60*S21,0)+IF($CL21="Forsker (rundsum)",Tabeller!Q$57*S21,0)+IF($CL21="Vit.ass",Tabeller!Q$61*S21,0)))</f>
        <v>0</v>
      </c>
      <c r="CV21" s="6">
        <f>-((IF($CL21="Teknisk/adm. bistand/Feltassistent",Budsjett_FL!BA21*(1+Tabeller!$I$62),0))+(IF($CL21="Forsker - professor",Tabeller!R$55*T21,0)+IF($CL21="Prosjektleder/adm.leder",Tabeller!R$54*T21,0)+IF($CL21="Forsker - 1.aman.",Tabeller!R$56*T21,0)+IF($CL21="Gjesteforsker",Tabeller!R$58*T21,0)+IF($CL21="Postdoktor / forsker",Tabeller!R$59*T21,0)+IF($CL21="Stipendiat",Tabeller!R$60*T21,0)+IF($CL21="Forsker (rundsum)",Tabeller!R$57*T21,0)+IF($CL21="Vit.ass",Tabeller!R$61*T21,0)))</f>
        <v>0</v>
      </c>
      <c r="CW21" s="8">
        <f t="shared" si="214"/>
        <v>0</v>
      </c>
      <c r="CZ21" s="46">
        <f t="shared" si="182"/>
        <v>0</v>
      </c>
      <c r="DA21" s="6">
        <f>-((IF($CZ21="Teknisk/adm. bistand/Feltassistent",IF(Budsjett_FL!AR21*(1+Tabeller!$I$62)&gt;Tabeller!I$55,Tabeller!I$55,Budsjett_FL!AR21*(1+Tabeller!$I$62)),0))+(IF($CZ21="Forsker - professor",Tabeller!I$55*K21,0)+IF($CZ21="Prosjektleder/adm.leder",Tabeller!I$54*K21,0)+IF($CZ21="Forsker - 1.aman.",Tabeller!I$56*K21,0)+IF($CZ21="Gjesteforsker",Tabeller!I$58*K21,0)+IF($CZ21="Postdoktor / forsker",Tabeller!I$59*K21,0)+IF($CZ21="Stipendiat",Tabeller!I$60*K21,0)+IF($CZ21="Forsker (rundsum)",Tabeller!I$57*K21,0)+IF($CZ21="Vit.ass",Tabeller!I$61*K21,0))/1)</f>
        <v>0</v>
      </c>
      <c r="DB21" s="6">
        <f>-((IF($CZ21="Teknisk/adm. bistand/Feltassistent",IF(Budsjett_FL!AS21*(1+Tabeller!$I$62)&gt;Tabeller!J$55,Tabeller!J$55,Budsjett_FL!AS21*(1+Tabeller!$I$62)),0))+(IF($CZ21="Forsker - professor",Tabeller!J$55*L21,0)+IF($CZ21="Prosjektleder/adm.leder",Tabeller!J$54*L21,0)+IF($CZ21="Forsker - 1.aman.",Tabeller!J$56*L21,0)+IF($CZ21="Gjesteforsker",Tabeller!J$58*L21,0)+IF($CZ21="Postdoktor / forsker",Tabeller!J$59*L21,0)+IF($CZ21="Stipendiat",Tabeller!J$60*L21,0)+IF($CZ21="Forsker (rundsum)",Tabeller!J$57*L21,0)+IF($CZ21="Vit.ass",Tabeller!J$61*L21,0))/1)</f>
        <v>0</v>
      </c>
      <c r="DC21" s="6">
        <f>-((IF($CZ21="Teknisk/adm. bistand/Feltassistent",IF(Budsjett_FL!AT21*(1+Tabeller!$I$62)&gt;Tabeller!K$55,Tabeller!K$55,Budsjett_FL!AT21*(1+Tabeller!$I$62)),0))+(IF($CZ21="Forsker - professor",Tabeller!K$55*M21,0)+IF($CZ21="Prosjektleder/adm.leder",Tabeller!K$54*M21,0)+IF($CZ21="Forsker - 1.aman.",Tabeller!K$56*M21,0)+IF($CZ21="Gjesteforsker",Tabeller!K$58*M21,0)+IF($CZ21="Postdoktor / forsker",Tabeller!K$59*M21,0)+IF($CZ21="Stipendiat",Tabeller!K$60*M21,0)+IF($CZ21="Forsker (rundsum)",Tabeller!K$57*M21,0)+IF($CZ21="Vit.ass",Tabeller!K$61*M21,0))/1)</f>
        <v>0</v>
      </c>
      <c r="DD21" s="6">
        <f>-((IF($CZ21="Teknisk/adm. bistand/Feltassistent",IF(Budsjett_FL!AU21*(1+Tabeller!$I$62)&gt;Tabeller!L$55,Tabeller!L$55,Budsjett_FL!AU21*(1+Tabeller!$I$62)),0))+(IF($CZ21="Forsker - professor",Tabeller!L$55*N21,0)+IF($CZ21="Prosjektleder/adm.leder",Tabeller!L$54*N21,0)+IF($CZ21="Forsker - 1.aman.",Tabeller!L$56*N21,0)+IF($CZ21="Gjesteforsker",Tabeller!L$58*N21,0)+IF($CZ21="Postdoktor / forsker",Tabeller!L$59*N21,0)+IF($CZ21="Stipendiat",Tabeller!L$60*N21,0)+IF($CZ21="Forsker (rundsum)",Tabeller!L$57*N21,0)+IF($CZ21="Vit.ass",Tabeller!L$61*N21,0))/1)</f>
        <v>0</v>
      </c>
      <c r="DE21" s="6">
        <f>-((IF($CZ21="Teknisk/adm. bistand/Feltassistent",IF(Budsjett_FL!AV21*(1+Tabeller!$I$62)&gt;Tabeller!M$55,Tabeller!M$55,Budsjett_FL!AV21*(1+Tabeller!$I$62)),0))+(IF($CZ21="Forsker - professor",Tabeller!M$55*O21,0)+IF($CZ21="Prosjektleder/adm.leder",Tabeller!M$54*O21,0)+IF($CZ21="Forsker - 1.aman.",Tabeller!M$56*O21,0)+IF($CZ21="Gjesteforsker",Tabeller!M$58*O21,0)+IF($CZ21="Postdoktor / forsker",Tabeller!M$59*O21,0)+IF($CZ21="Stipendiat",Tabeller!M$60*O21,0)+IF($CZ21="Forsker (rundsum)",Tabeller!M$57*O21,0)+IF($CZ21="Vit.ass",Tabeller!M$61*O21,0))/1)</f>
        <v>0</v>
      </c>
      <c r="DF21" s="6">
        <f>-((IF($CZ21="Teknisk/adm. bistand/Feltassistent",IF(Budsjett_FL!AW21*(1+Tabeller!$I$62)&gt;Tabeller!N$55,Tabeller!N$55,Budsjett_FL!AW21*(1+Tabeller!$I$62)),0))+(IF($CZ21="Forsker - professor",Tabeller!N$55*P21,0)+IF($CZ21="Prosjektleder/adm.leder",Tabeller!N$54*P21,0)+IF($CZ21="Forsker - 1.aman.",Tabeller!N$56*P21,0)+IF($CZ21="Gjesteforsker",Tabeller!N$58*P21,0)+IF($CZ21="Postdoktor / forsker",Tabeller!N$59*P21,0)+IF($CZ21="Stipendiat",Tabeller!N$60*P21,0)+IF($CZ21="Forsker (rundsum)",Tabeller!N$57*P21,0)+IF($CZ21="Vit.ass",Tabeller!N$61*P21,0))/1)</f>
        <v>0</v>
      </c>
      <c r="DG21" s="6">
        <f>-((IF($CZ21="Teknisk/adm. bistand/Feltassistent",IF(Budsjett_FL!AX21*(1+Tabeller!$I$62)&gt;Tabeller!O$55,Tabeller!O$55,Budsjett_FL!AX21*(1+Tabeller!$I$62)),0))+(IF($CZ21="Forsker - professor",Tabeller!O$55*Q21,0)+IF($CZ21="Prosjektleder/adm.leder",Tabeller!O$54*Q21,0)+IF($CZ21="Forsker - 1.aman.",Tabeller!O$56*Q21,0)+IF($CZ21="Gjesteforsker",Tabeller!O$58*Q21,0)+IF($CZ21="Postdoktor / forsker",Tabeller!O$59*Q21,0)+IF($CZ21="Stipendiat",Tabeller!O$60*Q21,0)+IF($CZ21="Forsker (rundsum)",Tabeller!O$57*Q21,0)+IF($CZ21="Vit.ass",Tabeller!O$61*Q21,0))/1)</f>
        <v>0</v>
      </c>
      <c r="DH21" s="6">
        <f>-((IF($CZ21="Teknisk/adm. bistand/Feltassistent",IF(Budsjett_FL!AY21*(1+Tabeller!$I$62)&gt;Tabeller!P$55,Tabeller!P$55,Budsjett_FL!AY21*(1+Tabeller!$I$62)),0))+(IF($CZ21="Forsker - professor",Tabeller!P$55*R21,0)+IF($CZ21="Prosjektleder/adm.leder",Tabeller!P$54*R21,0)+IF($CZ21="Forsker - 1.aman.",Tabeller!P$56*R21,0)+IF($CZ21="Gjesteforsker",Tabeller!P$58*R21,0)+IF($CZ21="Postdoktor / forsker",Tabeller!P$59*R21,0)+IF($CZ21="Stipendiat",Tabeller!P$60*R21,0)+IF($CZ21="Forsker (rundsum)",Tabeller!P$57*R21,0)+IF($CZ21="Vit.ass",Tabeller!P$61*R21,0))/1)</f>
        <v>0</v>
      </c>
      <c r="DI21" s="6">
        <f>-((IF($CZ21="Teknisk/adm. bistand/Feltassistent",IF(Budsjett_FL!AZ21*(1+Tabeller!$I$62)&gt;Tabeller!Q$55,Tabeller!Q$55,Budsjett_FL!AZ21*(1+Tabeller!$I$62)),0))+(IF($CZ21="Forsker - professor",Tabeller!Q$55*S21,0)+IF($CZ21="Prosjektleder/adm.leder",Tabeller!Q$54*S21,0)+IF($CZ21="Forsker - 1.aman.",Tabeller!Q$56*S21,0)+IF($CZ21="Gjesteforsker",Tabeller!Q$58*S21,0)+IF($CZ21="Postdoktor / forsker",Tabeller!Q$59*S21,0)+IF($CZ21="Stipendiat",Tabeller!Q$60*S21,0)+IF($CZ21="Forsker (rundsum)",Tabeller!Q$57*S21,0)+IF($CZ21="Vit.ass",Tabeller!Q$61*S21,0))/1)</f>
        <v>0</v>
      </c>
      <c r="DJ21" s="6">
        <f>-((IF($CZ21="Teknisk/adm. bistand/Feltassistent",IF(Budsjett_FL!BA21*(1+Tabeller!$I$62)&gt;Tabeller!R$55,Tabeller!R$55,Budsjett_FL!BA21*(1+Tabeller!$I$62)),0))+(IF($CZ21="Forsker - professor",Tabeller!R$55*T21,0)+IF($CZ21="Prosjektleder/adm.leder",Tabeller!R$54*T21,0)+IF($CZ21="Forsker - 1.aman.",Tabeller!R$56*T21,0)+IF($CZ21="Gjesteforsker",Tabeller!R$58*T21,0)+IF($CZ21="Postdoktor / forsker",Tabeller!R$59*T21,0)+IF($CZ21="Stipendiat",Tabeller!R$60*T21,0)+IF($CZ21="Forsker (rundsum)",Tabeller!R$57*T21,0)+IF($CZ21="Vit.ass",Tabeller!R$61*T21,0))/1)</f>
        <v>0</v>
      </c>
      <c r="DK21" s="8">
        <f t="shared" si="223"/>
        <v>0</v>
      </c>
      <c r="DM21" s="46">
        <f t="shared" si="65"/>
        <v>0</v>
      </c>
      <c r="DN21" s="6">
        <f t="shared" si="183"/>
        <v>0</v>
      </c>
      <c r="DO21" s="6">
        <f t="shared" si="184"/>
        <v>0</v>
      </c>
      <c r="DP21" s="6">
        <f t="shared" si="185"/>
        <v>0</v>
      </c>
      <c r="DQ21" s="6">
        <f t="shared" si="186"/>
        <v>0</v>
      </c>
      <c r="DR21" s="6">
        <f t="shared" si="187"/>
        <v>0</v>
      </c>
      <c r="DS21" s="6">
        <f t="shared" si="188"/>
        <v>0</v>
      </c>
      <c r="DT21" s="6">
        <f t="shared" si="189"/>
        <v>0</v>
      </c>
      <c r="DU21" s="6">
        <f t="shared" si="190"/>
        <v>0</v>
      </c>
      <c r="DV21" s="6">
        <f t="shared" si="191"/>
        <v>0</v>
      </c>
      <c r="DW21" s="6">
        <f t="shared" si="192"/>
        <v>0</v>
      </c>
      <c r="DX21" s="8">
        <f t="shared" si="224"/>
        <v>0</v>
      </c>
      <c r="DZ21" s="46">
        <f t="shared" si="67"/>
        <v>0</v>
      </c>
      <c r="EA21" s="6">
        <f t="shared" si="193"/>
        <v>0</v>
      </c>
      <c r="EB21" s="6">
        <f t="shared" si="194"/>
        <v>0</v>
      </c>
      <c r="EC21" s="6">
        <f t="shared" si="195"/>
        <v>0</v>
      </c>
      <c r="ED21" s="6">
        <f t="shared" si="196"/>
        <v>0</v>
      </c>
      <c r="EE21" s="6">
        <f t="shared" si="197"/>
        <v>0</v>
      </c>
      <c r="EF21" s="6">
        <f t="shared" si="198"/>
        <v>0</v>
      </c>
      <c r="EG21" s="6">
        <f t="shared" si="199"/>
        <v>0</v>
      </c>
      <c r="EH21" s="6">
        <f t="shared" si="200"/>
        <v>0</v>
      </c>
      <c r="EI21" s="6">
        <f t="shared" si="201"/>
        <v>0</v>
      </c>
      <c r="EJ21" s="6">
        <f t="shared" si="202"/>
        <v>0</v>
      </c>
      <c r="EK21" s="8">
        <f t="shared" si="225"/>
        <v>0</v>
      </c>
      <c r="EM21" s="46">
        <f t="shared" si="69"/>
        <v>0</v>
      </c>
      <c r="EN21" s="6">
        <f t="shared" si="203"/>
        <v>0</v>
      </c>
      <c r="EO21" s="6">
        <f t="shared" si="204"/>
        <v>0</v>
      </c>
      <c r="EP21" s="6">
        <f t="shared" si="205"/>
        <v>0</v>
      </c>
      <c r="EQ21" s="6">
        <f t="shared" si="206"/>
        <v>0</v>
      </c>
      <c r="ER21" s="6">
        <f t="shared" si="207"/>
        <v>0</v>
      </c>
      <c r="ES21" s="6">
        <f t="shared" si="208"/>
        <v>0</v>
      </c>
      <c r="ET21" s="6">
        <f t="shared" si="209"/>
        <v>0</v>
      </c>
      <c r="EU21" s="6">
        <f t="shared" si="210"/>
        <v>0</v>
      </c>
      <c r="EV21" s="6">
        <f t="shared" si="211"/>
        <v>0</v>
      </c>
      <c r="EW21" s="6">
        <f t="shared" si="212"/>
        <v>0</v>
      </c>
      <c r="EX21" s="8">
        <f t="shared" si="226"/>
        <v>0</v>
      </c>
      <c r="FA21" s="46">
        <f t="shared" si="55"/>
        <v>0</v>
      </c>
      <c r="FB21" s="6"/>
      <c r="FC21" s="6"/>
      <c r="FD21" s="6"/>
      <c r="FE21" s="6"/>
      <c r="FF21" s="6"/>
      <c r="FG21" s="6"/>
      <c r="FH21" s="6"/>
      <c r="FI21" s="6"/>
      <c r="FJ21" s="6"/>
      <c r="FK21" s="6"/>
      <c r="FL21" s="8">
        <f t="shared" si="227"/>
        <v>0</v>
      </c>
      <c r="FO21" s="6">
        <f>IFERROR(IF($B21="Teknisk/adm. Bistand",(K21)*Tabeller!J$11,(K21)*Tabeller!J$10),0)</f>
        <v>0</v>
      </c>
      <c r="FP21" s="6">
        <f>IFERROR(IF($B21="Teknisk/adm. Bistand",(L21)*Tabeller!K$11,(L21)*Tabeller!K$10),0)</f>
        <v>0</v>
      </c>
      <c r="FQ21" s="6">
        <f>IFERROR(IF($B21="Teknisk/adm. Bistand",(M21)*Tabeller!L$11,(M21)*Tabeller!L$10),0)</f>
        <v>0</v>
      </c>
      <c r="FR21" s="6">
        <f>IFERROR(IF($B21="Teknisk/adm. Bistand",(N21)*Tabeller!M$11,(N21)*Tabeller!M$10),0)</f>
        <v>0</v>
      </c>
      <c r="FS21" s="6">
        <f>IFERROR(IF($B21="Teknisk/adm. Bistand",(O21)*Tabeller!N$11,(O21)*Tabeller!N$10),0)</f>
        <v>0</v>
      </c>
      <c r="FT21" s="6">
        <f>IFERROR(IF($B21="Teknisk/adm. Bistand",(P21)*Tabeller!O$11,(P21)*Tabeller!O$10),0)</f>
        <v>0</v>
      </c>
      <c r="FU21" s="6">
        <f>IFERROR(IF($B21="Teknisk/adm. Bistand",(Q21)*Tabeller!P$11,(Q21)*Tabeller!P$10),0)</f>
        <v>0</v>
      </c>
      <c r="FV21" s="6">
        <f>IFERROR(IF($B21="Teknisk/adm. Bistand",(R21)*Tabeller!Q$11,(R21)*Tabeller!Q$10),0)</f>
        <v>0</v>
      </c>
      <c r="FW21" s="6">
        <f>IFERROR(IF($B21="Teknisk/adm. Bistand",(S21)*Tabeller!R$11,(S21)*Tabeller!R$10),0)</f>
        <v>0</v>
      </c>
      <c r="FX21" s="6">
        <f>IFERROR(IF($B21="Teknisk/adm. Bistand",(T21)*Tabeller!S$11,(T21)*Tabeller!S$10),0)</f>
        <v>0</v>
      </c>
    </row>
    <row r="22" spans="2:180" ht="15" x14ac:dyDescent="0.25">
      <c r="B22" s="484"/>
      <c r="C22" s="388">
        <f>IF(Registrering!$B$28="Fast beløp",0,CW22)</f>
        <v>0</v>
      </c>
      <c r="D22" s="388">
        <f t="shared" si="213"/>
        <v>0</v>
      </c>
      <c r="E22" s="388">
        <f t="shared" si="165"/>
        <v>0</v>
      </c>
      <c r="F22" s="388">
        <f t="shared" si="166"/>
        <v>0</v>
      </c>
      <c r="G22" s="57">
        <f t="shared" si="222"/>
        <v>0</v>
      </c>
      <c r="H22" s="585"/>
      <c r="I22" s="588"/>
      <c r="J22" s="597"/>
      <c r="K22" s="598"/>
      <c r="L22" s="598"/>
      <c r="M22" s="598"/>
      <c r="N22" s="598"/>
      <c r="O22" s="598"/>
      <c r="P22" s="598"/>
      <c r="Q22" s="598"/>
      <c r="R22" s="598"/>
      <c r="S22" s="598"/>
      <c r="T22" s="598"/>
      <c r="AG22" s="6">
        <f t="shared" si="167"/>
        <v>0</v>
      </c>
      <c r="AH22" s="6">
        <f>AG22*Tabeller!$I$35</f>
        <v>0</v>
      </c>
      <c r="AI22" s="6">
        <f t="shared" si="168"/>
        <v>0</v>
      </c>
      <c r="AJ22" s="87">
        <f>AI22*Tabeller!$H$26</f>
        <v>0</v>
      </c>
      <c r="AK22" s="6">
        <f>SUM(AI22:AJ22,AL22)*Tabeller!$H$28</f>
        <v>0</v>
      </c>
      <c r="AL22" s="6">
        <f>AH22*Tabeller!$H$27</f>
        <v>0</v>
      </c>
      <c r="AM22" s="6">
        <f t="shared" si="169"/>
        <v>0</v>
      </c>
      <c r="AN22" s="6">
        <f>AM22+(IF(B22="Teknisk adm bistand",Registrering!$E$51,Registrering!$B$51))</f>
        <v>0</v>
      </c>
      <c r="AO22" s="6">
        <f>AN22/Tabeller!$H$5</f>
        <v>0</v>
      </c>
      <c r="AR22" s="6">
        <f>((K22*Budsjett_FL!$AM22))</f>
        <v>0</v>
      </c>
      <c r="AS22" s="6">
        <f>((L22*Budsjett_FL!$AM22)*(Tabeller!J$35))</f>
        <v>0</v>
      </c>
      <c r="AT22" s="6">
        <f>((M22*Budsjett_FL!$AM22)*(Tabeller!K$35))</f>
        <v>0</v>
      </c>
      <c r="AU22" s="6">
        <f>((N22*Budsjett_FL!$AM22)*(Tabeller!L$35))</f>
        <v>0</v>
      </c>
      <c r="AV22" s="6">
        <f>((O22*Budsjett_FL!$AM22)*(Tabeller!M$35))</f>
        <v>0</v>
      </c>
      <c r="AW22" s="6">
        <f>((P22*Budsjett_FL!$AM22)*(Tabeller!N$35))</f>
        <v>0</v>
      </c>
      <c r="AX22" s="6">
        <f>((Q22*Budsjett_FL!$AM22)*(Tabeller!O$35))</f>
        <v>0</v>
      </c>
      <c r="AY22" s="6">
        <f>((R22*Budsjett_FL!$AM22)*(Tabeller!P$35))</f>
        <v>0</v>
      </c>
      <c r="AZ22" s="6">
        <f>((S22*Budsjett_FL!$AM22)*(Tabeller!Q$35))</f>
        <v>0</v>
      </c>
      <c r="BA22" s="6">
        <f>((T22*Budsjett_FL!$AM22)*(Tabeller!R$35))</f>
        <v>0</v>
      </c>
      <c r="BC22" s="6">
        <f t="shared" si="170"/>
        <v>0</v>
      </c>
      <c r="BD22" s="6">
        <f t="shared" si="171"/>
        <v>0</v>
      </c>
      <c r="BE22" s="6">
        <f t="shared" si="172"/>
        <v>0</v>
      </c>
      <c r="BF22" s="6">
        <f t="shared" si="173"/>
        <v>0</v>
      </c>
      <c r="BG22" s="6">
        <f t="shared" si="174"/>
        <v>0</v>
      </c>
      <c r="BH22" s="6">
        <f t="shared" si="175"/>
        <v>0</v>
      </c>
      <c r="BI22" s="6">
        <f t="shared" si="176"/>
        <v>0</v>
      </c>
      <c r="BJ22" s="6">
        <f t="shared" si="177"/>
        <v>0</v>
      </c>
      <c r="BK22" s="6">
        <f t="shared" si="178"/>
        <v>0</v>
      </c>
      <c r="BL22" s="6">
        <f t="shared" si="179"/>
        <v>0</v>
      </c>
      <c r="BO22" s="6">
        <f>IFERROR(IF($F$83=$M$82,AR22*$E$82,AR22*Budsjett_FL!$E$83),0)</f>
        <v>0</v>
      </c>
      <c r="BP22" s="6">
        <f>IFERROR(IF($F$83=$M$82,AS22*$E$82,AS22*Budsjett_FL!$E$83),0)</f>
        <v>0</v>
      </c>
      <c r="BQ22" s="6">
        <f>IFERROR(IF($F$83=$M$82,AT22*$E$82,AT22*Budsjett_FL!$E$83),0)</f>
        <v>0</v>
      </c>
      <c r="BR22" s="6">
        <f>IFERROR(IF($F$83=$M$82,AU22*$E$82,AU22*Budsjett_FL!$E$83),0)</f>
        <v>0</v>
      </c>
      <c r="BS22" s="6">
        <f>IFERROR(IF($F$83=$M$82,AV22*$E$82,AV22*Budsjett_FL!$E$83),0)</f>
        <v>0</v>
      </c>
      <c r="BT22" s="6">
        <f>IFERROR(IF($F$83=$M$82,AW22*$E$82,AW22*Budsjett_FL!$E$83),0)</f>
        <v>0</v>
      </c>
      <c r="BU22" s="6">
        <f>IFERROR(IF($F$83=$M$82,AX22*$E$82,AX22*Budsjett_FL!$E$83),0)</f>
        <v>0</v>
      </c>
      <c r="BV22" s="6">
        <f>IFERROR(IF($F$83=$M$82,AY22*$E$82,AY22*Budsjett_FL!$E$83),0)</f>
        <v>0</v>
      </c>
      <c r="BW22" s="6">
        <f>IFERROR(IF($F$83=$M$82,AZ22*$E$82,AZ22*Budsjett_FL!$E$83),0)</f>
        <v>0</v>
      </c>
      <c r="BX22" s="6">
        <f>IFERROR(IF($F$83=$M$82,BA22*$E$82,BA22*Budsjett_FL!$E$83),0)</f>
        <v>0</v>
      </c>
      <c r="CA22" s="6">
        <f t="shared" si="180"/>
        <v>0</v>
      </c>
      <c r="CB22" s="6">
        <f t="shared" si="180"/>
        <v>0</v>
      </c>
      <c r="CC22" s="6">
        <f t="shared" si="180"/>
        <v>0</v>
      </c>
      <c r="CD22" s="6">
        <f t="shared" si="180"/>
        <v>0</v>
      </c>
      <c r="CE22" s="6">
        <f t="shared" si="180"/>
        <v>0</v>
      </c>
      <c r="CF22" s="6">
        <f t="shared" si="180"/>
        <v>0</v>
      </c>
      <c r="CG22" s="6">
        <f t="shared" si="180"/>
        <v>0</v>
      </c>
      <c r="CH22" s="6">
        <f t="shared" si="180"/>
        <v>0</v>
      </c>
      <c r="CI22" s="6">
        <f t="shared" si="180"/>
        <v>0</v>
      </c>
      <c r="CJ22" s="6">
        <f t="shared" si="180"/>
        <v>0</v>
      </c>
      <c r="CL22" s="46">
        <f t="shared" si="181"/>
        <v>0</v>
      </c>
      <c r="CM22" s="6">
        <f>-((IF($CL22="Teknisk/adm. bistand/Feltassistent",Budsjett_FL!AR22*(1+Tabeller!$I$62),0))+(IF($CL22="Forsker - professor",Tabeller!I$55*K22,0)+IF($CL22="Prosjektleder/adm.leder",Tabeller!I$54*K22,0)+IF($CL22="Forsker - 1.aman.",Tabeller!I$56*K22,0)+IF($CL22="Gjesteforsker",Tabeller!I$58*K22,0)+IF($CL22="Postdoktor / forsker",Tabeller!I$59*K22,0)+IF($CL22="Stipendiat",Tabeller!I$60*K22,0)+IF($CL22="Forsker (rundsum)",Tabeller!I$57*K22,0)+IF($CL22="Vit.ass",Tabeller!I$61*K22,0)))</f>
        <v>0</v>
      </c>
      <c r="CN22" s="6">
        <f>-((IF($CL22="Teknisk/adm. bistand/Feltassistent",Budsjett_FL!AS22*(1+Tabeller!$I$62),0))+(IF($CL22="Forsker - professor",Tabeller!J$55*L22,0)+IF($CL22="Prosjektleder/adm.leder",Tabeller!J$54*L22,0)+IF($CL22="Forsker - 1.aman.",Tabeller!J$56*L22,0)+IF($CL22="Gjesteforsker",Tabeller!J$58*L22,0)+IF($CL22="Postdoktor / forsker",Tabeller!J$59*L22,0)+IF($CL22="Stipendiat",Tabeller!J$60*L22,0)+IF($CL22="Forsker (rundsum)",Tabeller!J$57*L22,0)+IF($CL22="Vit.ass",Tabeller!J$61*L22,0)))</f>
        <v>0</v>
      </c>
      <c r="CO22" s="6">
        <f>-((IF($CL22="Teknisk/adm. bistand/Feltassistent",Budsjett_FL!AT22*(1+Tabeller!$I$62),0))+(IF($CL22="Forsker - professor",Tabeller!K$55*M22,0)+IF($CL22="Prosjektleder/adm.leder",Tabeller!K$54*M22,0)+IF($CL22="Forsker - 1.aman.",Tabeller!K$56*M22,0)+IF($CL22="Gjesteforsker",Tabeller!K$58*M22,0)+IF($CL22="Postdoktor / forsker",Tabeller!K$59*M22,0)+IF($CL22="Stipendiat",Tabeller!K$60*M22,0)+IF($CL22="Forsker (rundsum)",Tabeller!K$57*M22,0)+IF($CL22="Vit.ass",Tabeller!K$61*M22,0)))</f>
        <v>0</v>
      </c>
      <c r="CP22" s="6">
        <f>-((IF($CL22="Teknisk/adm. bistand/Feltassistent",Budsjett_FL!AU22*(1+Tabeller!$I$62),0))+(IF($CL22="Forsker - professor",Tabeller!L$55*N22,0)+IF($CL22="Prosjektleder/adm.leder",Tabeller!L$54*N22,0)+IF($CL22="Forsker - 1.aman.",Tabeller!L$56*N22,0)+IF($CL22="Gjesteforsker",Tabeller!L$58*N22,0)+IF($CL22="Postdoktor / forsker",Tabeller!L$59*N22,0)+IF($CL22="Stipendiat",Tabeller!L$60*N22,0)+IF($CL22="Forsker (rundsum)",Tabeller!L$57*N22,0)+IF($CL22="Vit.ass",Tabeller!L$61*N22,0)))</f>
        <v>0</v>
      </c>
      <c r="CQ22" s="6">
        <f>-((IF($CL22="Teknisk/adm. bistand/Feltassistent",Budsjett_FL!AV22*(1+Tabeller!$I$62),0))+(IF($CL22="Forsker - professor",Tabeller!M$55*O22,0)+IF($CL22="Prosjektleder/adm.leder",Tabeller!M$54*O22,0)+IF($CL22="Forsker - 1.aman.",Tabeller!M$56*O22,0)+IF($CL22="Gjesteforsker",Tabeller!M$58*O22,0)+IF($CL22="Postdoktor / forsker",Tabeller!M$59*O22,0)+IF($CL22="Stipendiat",Tabeller!M$60*O22,0)+IF($CL22="Forsker (rundsum)",Tabeller!M$57*O22,0)+IF($CL22="Vit.ass",Tabeller!M$61*O22,0)))</f>
        <v>0</v>
      </c>
      <c r="CR22" s="6">
        <f>-((IF($CL22="Teknisk/adm. bistand/Feltassistent",Budsjett_FL!AW22*(1+Tabeller!$I$62),0))+(IF($CL22="Forsker - professor",Tabeller!N$55*P22,0)+IF($CL22="Prosjektleder/adm.leder",Tabeller!N$54*P22,0)+IF($CL22="Forsker - 1.aman.",Tabeller!N$56*P22,0)+IF($CL22="Gjesteforsker",Tabeller!N$58*P22,0)+IF($CL22="Postdoktor / forsker",Tabeller!N$59*P22,0)+IF($CL22="Stipendiat",Tabeller!N$60*P22,0)+IF($CL22="Forsker (rundsum)",Tabeller!N$57*P22,0)+IF($CL22="Vit.ass",Tabeller!N$61*P22,0)))</f>
        <v>0</v>
      </c>
      <c r="CS22" s="6">
        <f>-((IF($CL22="Teknisk/adm. bistand/Feltassistent",Budsjett_FL!AX22*(1+Tabeller!$I$62),0))+(IF($CL22="Forsker - professor",Tabeller!O$55*Q22,0)+IF($CL22="Prosjektleder/adm.leder",Tabeller!O$54*Q22,0)+IF($CL22="Forsker - 1.aman.",Tabeller!O$56*Q22,0)+IF($CL22="Gjesteforsker",Tabeller!O$58*Q22,0)+IF($CL22="Postdoktor / forsker",Tabeller!O$59*Q22,0)+IF($CL22="Stipendiat",Tabeller!O$60*Q22,0)+IF($CL22="Forsker (rundsum)",Tabeller!O$57*Q22,0)+IF($CL22="Vit.ass",Tabeller!O$61*Q22,0)))</f>
        <v>0</v>
      </c>
      <c r="CT22" s="6">
        <f>-((IF($CL22="Teknisk/adm. bistand/Feltassistent",Budsjett_FL!AY22*(1+Tabeller!$I$62),0))+(IF($CL22="Forsker - professor",Tabeller!P$55*R22,0)+IF($CL22="Prosjektleder/adm.leder",Tabeller!P$54*R22,0)+IF($CL22="Forsker - 1.aman.",Tabeller!P$56*R22,0)+IF($CL22="Gjesteforsker",Tabeller!P$58*R22,0)+IF($CL22="Postdoktor / forsker",Tabeller!P$59*R22,0)+IF($CL22="Stipendiat",Tabeller!P$60*R22,0)+IF($CL22="Forsker (rundsum)",Tabeller!P$57*R22,0)+IF($CL22="Vit.ass",Tabeller!P$61*R22,0)))</f>
        <v>0</v>
      </c>
      <c r="CU22" s="6">
        <f>-((IF($CL22="Teknisk/adm. bistand/Feltassistent",Budsjett_FL!AZ22*(1+Tabeller!$I$62),0))+(IF($CL22="Forsker - professor",Tabeller!Q$55*S22,0)+IF($CL22="Prosjektleder/adm.leder",Tabeller!Q$54*S22,0)+IF($CL22="Forsker - 1.aman.",Tabeller!Q$56*S22,0)+IF($CL22="Gjesteforsker",Tabeller!Q$58*S22,0)+IF($CL22="Postdoktor / forsker",Tabeller!Q$59*S22,0)+IF($CL22="Stipendiat",Tabeller!Q$60*S22,0)+IF($CL22="Forsker (rundsum)",Tabeller!Q$57*S22,0)+IF($CL22="Vit.ass",Tabeller!Q$61*S22,0)))</f>
        <v>0</v>
      </c>
      <c r="CV22" s="6">
        <f>-((IF($CL22="Teknisk/adm. bistand/Feltassistent",Budsjett_FL!BA22*(1+Tabeller!$I$62),0))+(IF($CL22="Forsker - professor",Tabeller!R$55*T22,0)+IF($CL22="Prosjektleder/adm.leder",Tabeller!R$54*T22,0)+IF($CL22="Forsker - 1.aman.",Tabeller!R$56*T22,0)+IF($CL22="Gjesteforsker",Tabeller!R$58*T22,0)+IF($CL22="Postdoktor / forsker",Tabeller!R$59*T22,0)+IF($CL22="Stipendiat",Tabeller!R$60*T22,0)+IF($CL22="Forsker (rundsum)",Tabeller!R$57*T22,0)+IF($CL22="Vit.ass",Tabeller!R$61*T22,0)))</f>
        <v>0</v>
      </c>
      <c r="CW22" s="8">
        <f t="shared" si="214"/>
        <v>0</v>
      </c>
      <c r="CZ22" s="46">
        <f t="shared" si="182"/>
        <v>0</v>
      </c>
      <c r="DA22" s="6">
        <f>-((IF($CZ22="Teknisk/adm. bistand/Feltassistent",IF(Budsjett_FL!AR22*(1+Tabeller!$I$62)&gt;Tabeller!I$55,Tabeller!I$55,Budsjett_FL!AR22*(1+Tabeller!$I$62)),0))+(IF($CZ22="Forsker - professor",Tabeller!I$55*K22,0)+IF($CZ22="Prosjektleder/adm.leder",Tabeller!I$54*K22,0)+IF($CZ22="Forsker - 1.aman.",Tabeller!I$56*K22,0)+IF($CZ22="Gjesteforsker",Tabeller!I$58*K22,0)+IF($CZ22="Postdoktor / forsker",Tabeller!I$59*K22,0)+IF($CZ22="Stipendiat",Tabeller!I$60*K22,0)+IF($CZ22="Forsker (rundsum)",Tabeller!I$57*K22,0)+IF($CZ22="Vit.ass",Tabeller!I$61*K22,0))/1)</f>
        <v>0</v>
      </c>
      <c r="DB22" s="6">
        <f>-((IF($CZ22="Teknisk/adm. bistand/Feltassistent",IF(Budsjett_FL!AS22*(1+Tabeller!$I$62)&gt;Tabeller!J$55,Tabeller!J$55,Budsjett_FL!AS22*(1+Tabeller!$I$62)),0))+(IF($CZ22="Forsker - professor",Tabeller!J$55*L22,0)+IF($CZ22="Prosjektleder/adm.leder",Tabeller!J$54*L22,0)+IF($CZ22="Forsker - 1.aman.",Tabeller!J$56*L22,0)+IF($CZ22="Gjesteforsker",Tabeller!J$58*L22,0)+IF($CZ22="Postdoktor / forsker",Tabeller!J$59*L22,0)+IF($CZ22="Stipendiat",Tabeller!J$60*L22,0)+IF($CZ22="Forsker (rundsum)",Tabeller!J$57*L22,0)+IF($CZ22="Vit.ass",Tabeller!J$61*L22,0))/1)</f>
        <v>0</v>
      </c>
      <c r="DC22" s="6">
        <f>-((IF($CZ22="Teknisk/adm. bistand/Feltassistent",IF(Budsjett_FL!AT22*(1+Tabeller!$I$62)&gt;Tabeller!K$55,Tabeller!K$55,Budsjett_FL!AT22*(1+Tabeller!$I$62)),0))+(IF($CZ22="Forsker - professor",Tabeller!K$55*M22,0)+IF($CZ22="Prosjektleder/adm.leder",Tabeller!K$54*M22,0)+IF($CZ22="Forsker - 1.aman.",Tabeller!K$56*M22,0)+IF($CZ22="Gjesteforsker",Tabeller!K$58*M22,0)+IF($CZ22="Postdoktor / forsker",Tabeller!K$59*M22,0)+IF($CZ22="Stipendiat",Tabeller!K$60*M22,0)+IF($CZ22="Forsker (rundsum)",Tabeller!K$57*M22,0)+IF($CZ22="Vit.ass",Tabeller!K$61*M22,0))/1)</f>
        <v>0</v>
      </c>
      <c r="DD22" s="6">
        <f>-((IF($CZ22="Teknisk/adm. bistand/Feltassistent",IF(Budsjett_FL!AU22*(1+Tabeller!$I$62)&gt;Tabeller!L$55,Tabeller!L$55,Budsjett_FL!AU22*(1+Tabeller!$I$62)),0))+(IF($CZ22="Forsker - professor",Tabeller!L$55*N22,0)+IF($CZ22="Prosjektleder/adm.leder",Tabeller!L$54*N22,0)+IF($CZ22="Forsker - 1.aman.",Tabeller!L$56*N22,0)+IF($CZ22="Gjesteforsker",Tabeller!L$58*N22,0)+IF($CZ22="Postdoktor / forsker",Tabeller!L$59*N22,0)+IF($CZ22="Stipendiat",Tabeller!L$60*N22,0)+IF($CZ22="Forsker (rundsum)",Tabeller!L$57*N22,0)+IF($CZ22="Vit.ass",Tabeller!L$61*N22,0))/1)</f>
        <v>0</v>
      </c>
      <c r="DE22" s="6">
        <f>-((IF($CZ22="Teknisk/adm. bistand/Feltassistent",IF(Budsjett_FL!AV22*(1+Tabeller!$I$62)&gt;Tabeller!M$55,Tabeller!M$55,Budsjett_FL!AV22*(1+Tabeller!$I$62)),0))+(IF($CZ22="Forsker - professor",Tabeller!M$55*O22,0)+IF($CZ22="Prosjektleder/adm.leder",Tabeller!M$54*O22,0)+IF($CZ22="Forsker - 1.aman.",Tabeller!M$56*O22,0)+IF($CZ22="Gjesteforsker",Tabeller!M$58*O22,0)+IF($CZ22="Postdoktor / forsker",Tabeller!M$59*O22,0)+IF($CZ22="Stipendiat",Tabeller!M$60*O22,0)+IF($CZ22="Forsker (rundsum)",Tabeller!M$57*O22,0)+IF($CZ22="Vit.ass",Tabeller!M$61*O22,0))/1)</f>
        <v>0</v>
      </c>
      <c r="DF22" s="6">
        <f>-((IF($CZ22="Teknisk/adm. bistand/Feltassistent",IF(Budsjett_FL!AW22*(1+Tabeller!$I$62)&gt;Tabeller!N$55,Tabeller!N$55,Budsjett_FL!AW22*(1+Tabeller!$I$62)),0))+(IF($CZ22="Forsker - professor",Tabeller!N$55*P22,0)+IF($CZ22="Prosjektleder/adm.leder",Tabeller!N$54*P22,0)+IF($CZ22="Forsker - 1.aman.",Tabeller!N$56*P22,0)+IF($CZ22="Gjesteforsker",Tabeller!N$58*P22,0)+IF($CZ22="Postdoktor / forsker",Tabeller!N$59*P22,0)+IF($CZ22="Stipendiat",Tabeller!N$60*P22,0)+IF($CZ22="Forsker (rundsum)",Tabeller!N$57*P22,0)+IF($CZ22="Vit.ass",Tabeller!N$61*P22,0))/1)</f>
        <v>0</v>
      </c>
      <c r="DG22" s="6">
        <f>-((IF($CZ22="Teknisk/adm. bistand/Feltassistent",IF(Budsjett_FL!AX22*(1+Tabeller!$I$62)&gt;Tabeller!O$55,Tabeller!O$55,Budsjett_FL!AX22*(1+Tabeller!$I$62)),0))+(IF($CZ22="Forsker - professor",Tabeller!O$55*Q22,0)+IF($CZ22="Prosjektleder/adm.leder",Tabeller!O$54*Q22,0)+IF($CZ22="Forsker - 1.aman.",Tabeller!O$56*Q22,0)+IF($CZ22="Gjesteforsker",Tabeller!O$58*Q22,0)+IF($CZ22="Postdoktor / forsker",Tabeller!O$59*Q22,0)+IF($CZ22="Stipendiat",Tabeller!O$60*Q22,0)+IF($CZ22="Forsker (rundsum)",Tabeller!O$57*Q22,0)+IF($CZ22="Vit.ass",Tabeller!O$61*Q22,0))/1)</f>
        <v>0</v>
      </c>
      <c r="DH22" s="6">
        <f>-((IF($CZ22="Teknisk/adm. bistand/Feltassistent",IF(Budsjett_FL!AY22*(1+Tabeller!$I$62)&gt;Tabeller!P$55,Tabeller!P$55,Budsjett_FL!AY22*(1+Tabeller!$I$62)),0))+(IF($CZ22="Forsker - professor",Tabeller!P$55*R22,0)+IF($CZ22="Prosjektleder/adm.leder",Tabeller!P$54*R22,0)+IF($CZ22="Forsker - 1.aman.",Tabeller!P$56*R22,0)+IF($CZ22="Gjesteforsker",Tabeller!P$58*R22,0)+IF($CZ22="Postdoktor / forsker",Tabeller!P$59*R22,0)+IF($CZ22="Stipendiat",Tabeller!P$60*R22,0)+IF($CZ22="Forsker (rundsum)",Tabeller!P$57*R22,0)+IF($CZ22="Vit.ass",Tabeller!P$61*R22,0))/1)</f>
        <v>0</v>
      </c>
      <c r="DI22" s="6">
        <f>-((IF($CZ22="Teknisk/adm. bistand/Feltassistent",IF(Budsjett_FL!AZ22*(1+Tabeller!$I$62)&gt;Tabeller!Q$55,Tabeller!Q$55,Budsjett_FL!AZ22*(1+Tabeller!$I$62)),0))+(IF($CZ22="Forsker - professor",Tabeller!Q$55*S22,0)+IF($CZ22="Prosjektleder/adm.leder",Tabeller!Q$54*S22,0)+IF($CZ22="Forsker - 1.aman.",Tabeller!Q$56*S22,0)+IF($CZ22="Gjesteforsker",Tabeller!Q$58*S22,0)+IF($CZ22="Postdoktor / forsker",Tabeller!Q$59*S22,0)+IF($CZ22="Stipendiat",Tabeller!Q$60*S22,0)+IF($CZ22="Forsker (rundsum)",Tabeller!Q$57*S22,0)+IF($CZ22="Vit.ass",Tabeller!Q$61*S22,0))/1)</f>
        <v>0</v>
      </c>
      <c r="DJ22" s="6">
        <f>-((IF($CZ22="Teknisk/adm. bistand/Feltassistent",IF(Budsjett_FL!BA22*(1+Tabeller!$I$62)&gt;Tabeller!R$55,Tabeller!R$55,Budsjett_FL!BA22*(1+Tabeller!$I$62)),0))+(IF($CZ22="Forsker - professor",Tabeller!R$55*T22,0)+IF($CZ22="Prosjektleder/adm.leder",Tabeller!R$54*T22,0)+IF($CZ22="Forsker - 1.aman.",Tabeller!R$56*T22,0)+IF($CZ22="Gjesteforsker",Tabeller!R$58*T22,0)+IF($CZ22="Postdoktor / forsker",Tabeller!R$59*T22,0)+IF($CZ22="Stipendiat",Tabeller!R$60*T22,0)+IF($CZ22="Forsker (rundsum)",Tabeller!R$57*T22,0)+IF($CZ22="Vit.ass",Tabeller!R$61*T22,0))/1)</f>
        <v>0</v>
      </c>
      <c r="DK22" s="8">
        <f t="shared" si="223"/>
        <v>0</v>
      </c>
      <c r="DM22" s="46">
        <f t="shared" si="65"/>
        <v>0</v>
      </c>
      <c r="DN22" s="6">
        <f t="shared" si="183"/>
        <v>0</v>
      </c>
      <c r="DO22" s="6">
        <f t="shared" si="184"/>
        <v>0</v>
      </c>
      <c r="DP22" s="6">
        <f t="shared" si="185"/>
        <v>0</v>
      </c>
      <c r="DQ22" s="6">
        <f t="shared" si="186"/>
        <v>0</v>
      </c>
      <c r="DR22" s="6">
        <f t="shared" si="187"/>
        <v>0</v>
      </c>
      <c r="DS22" s="6">
        <f t="shared" si="188"/>
        <v>0</v>
      </c>
      <c r="DT22" s="6">
        <f t="shared" si="189"/>
        <v>0</v>
      </c>
      <c r="DU22" s="6">
        <f t="shared" si="190"/>
        <v>0</v>
      </c>
      <c r="DV22" s="6">
        <f t="shared" si="191"/>
        <v>0</v>
      </c>
      <c r="DW22" s="6">
        <f t="shared" si="192"/>
        <v>0</v>
      </c>
      <c r="DX22" s="8">
        <f t="shared" si="224"/>
        <v>0</v>
      </c>
      <c r="DZ22" s="46">
        <f t="shared" si="67"/>
        <v>0</v>
      </c>
      <c r="EA22" s="6">
        <f t="shared" si="193"/>
        <v>0</v>
      </c>
      <c r="EB22" s="6">
        <f t="shared" si="194"/>
        <v>0</v>
      </c>
      <c r="EC22" s="6">
        <f t="shared" si="195"/>
        <v>0</v>
      </c>
      <c r="ED22" s="6">
        <f t="shared" si="196"/>
        <v>0</v>
      </c>
      <c r="EE22" s="6">
        <f t="shared" si="197"/>
        <v>0</v>
      </c>
      <c r="EF22" s="6">
        <f t="shared" si="198"/>
        <v>0</v>
      </c>
      <c r="EG22" s="6">
        <f t="shared" si="199"/>
        <v>0</v>
      </c>
      <c r="EH22" s="6">
        <f t="shared" si="200"/>
        <v>0</v>
      </c>
      <c r="EI22" s="6">
        <f t="shared" si="201"/>
        <v>0</v>
      </c>
      <c r="EJ22" s="6">
        <f t="shared" si="202"/>
        <v>0</v>
      </c>
      <c r="EK22" s="8">
        <f t="shared" si="225"/>
        <v>0</v>
      </c>
      <c r="EM22" s="46">
        <f t="shared" si="69"/>
        <v>0</v>
      </c>
      <c r="EN22" s="6">
        <f t="shared" si="203"/>
        <v>0</v>
      </c>
      <c r="EO22" s="6">
        <f t="shared" si="204"/>
        <v>0</v>
      </c>
      <c r="EP22" s="6">
        <f t="shared" si="205"/>
        <v>0</v>
      </c>
      <c r="EQ22" s="6">
        <f t="shared" si="206"/>
        <v>0</v>
      </c>
      <c r="ER22" s="6">
        <f t="shared" si="207"/>
        <v>0</v>
      </c>
      <c r="ES22" s="6">
        <f t="shared" si="208"/>
        <v>0</v>
      </c>
      <c r="ET22" s="6">
        <f t="shared" si="209"/>
        <v>0</v>
      </c>
      <c r="EU22" s="6">
        <f t="shared" si="210"/>
        <v>0</v>
      </c>
      <c r="EV22" s="6">
        <f t="shared" si="211"/>
        <v>0</v>
      </c>
      <c r="EW22" s="6">
        <f t="shared" si="212"/>
        <v>0</v>
      </c>
      <c r="EX22" s="8">
        <f t="shared" si="226"/>
        <v>0</v>
      </c>
      <c r="FA22" s="46">
        <f t="shared" si="55"/>
        <v>0</v>
      </c>
      <c r="FB22" s="6"/>
      <c r="FC22" s="6"/>
      <c r="FD22" s="6"/>
      <c r="FE22" s="6"/>
      <c r="FF22" s="6"/>
      <c r="FG22" s="6"/>
      <c r="FH22" s="6"/>
      <c r="FI22" s="6"/>
      <c r="FJ22" s="6"/>
      <c r="FK22" s="6"/>
      <c r="FL22" s="8">
        <f t="shared" si="227"/>
        <v>0</v>
      </c>
      <c r="FO22" s="6">
        <f>IFERROR(IF($B22="Teknisk/adm. Bistand",(K22)*Tabeller!J$11,(K22)*Tabeller!J$10),0)</f>
        <v>0</v>
      </c>
      <c r="FP22" s="6">
        <f>IFERROR(IF($B22="Teknisk/adm. Bistand",(L22)*Tabeller!K$11,(L22)*Tabeller!K$10),0)</f>
        <v>0</v>
      </c>
      <c r="FQ22" s="6">
        <f>IFERROR(IF($B22="Teknisk/adm. Bistand",(M22)*Tabeller!L$11,(M22)*Tabeller!L$10),0)</f>
        <v>0</v>
      </c>
      <c r="FR22" s="6">
        <f>IFERROR(IF($B22="Teknisk/adm. Bistand",(N22)*Tabeller!M$11,(N22)*Tabeller!M$10),0)</f>
        <v>0</v>
      </c>
      <c r="FS22" s="6">
        <f>IFERROR(IF($B22="Teknisk/adm. Bistand",(O22)*Tabeller!N$11,(O22)*Tabeller!N$10),0)</f>
        <v>0</v>
      </c>
      <c r="FT22" s="6">
        <f>IFERROR(IF($B22="Teknisk/adm. Bistand",(P22)*Tabeller!O$11,(P22)*Tabeller!O$10),0)</f>
        <v>0</v>
      </c>
      <c r="FU22" s="6">
        <f>IFERROR(IF($B22="Teknisk/adm. Bistand",(Q22)*Tabeller!P$11,(Q22)*Tabeller!P$10),0)</f>
        <v>0</v>
      </c>
      <c r="FV22" s="6">
        <f>IFERROR(IF($B22="Teknisk/adm. Bistand",(R22)*Tabeller!Q$11,(R22)*Tabeller!Q$10),0)</f>
        <v>0</v>
      </c>
      <c r="FW22" s="6">
        <f>IFERROR(IF($B22="Teknisk/adm. Bistand",(S22)*Tabeller!R$11,(S22)*Tabeller!R$10),0)</f>
        <v>0</v>
      </c>
      <c r="FX22" s="6">
        <f>IFERROR(IF($B22="Teknisk/adm. Bistand",(T22)*Tabeller!S$11,(T22)*Tabeller!S$10),0)</f>
        <v>0</v>
      </c>
    </row>
    <row r="23" spans="2:180" ht="15" x14ac:dyDescent="0.25">
      <c r="B23" s="484"/>
      <c r="C23" s="388">
        <f>IF(Registrering!$B$28="Fast beløp",0,CW23)</f>
        <v>0</v>
      </c>
      <c r="D23" s="388">
        <f t="shared" si="213"/>
        <v>0</v>
      </c>
      <c r="E23" s="388">
        <f t="shared" si="165"/>
        <v>0</v>
      </c>
      <c r="F23" s="388">
        <f t="shared" si="166"/>
        <v>0</v>
      </c>
      <c r="G23" s="57">
        <f t="shared" si="222"/>
        <v>0</v>
      </c>
      <c r="H23" s="585"/>
      <c r="I23" s="588"/>
      <c r="J23" s="597"/>
      <c r="K23" s="598"/>
      <c r="L23" s="598"/>
      <c r="M23" s="598"/>
      <c r="N23" s="598"/>
      <c r="O23" s="598"/>
      <c r="P23" s="598"/>
      <c r="Q23" s="598"/>
      <c r="R23" s="598"/>
      <c r="S23" s="598"/>
      <c r="T23" s="598"/>
      <c r="AG23" s="6">
        <f t="shared" si="167"/>
        <v>0</v>
      </c>
      <c r="AH23" s="6">
        <f>AG23*Tabeller!$I$35</f>
        <v>0</v>
      </c>
      <c r="AI23" s="6">
        <f t="shared" si="168"/>
        <v>0</v>
      </c>
      <c r="AJ23" s="87">
        <f>AI23*Tabeller!$H$26</f>
        <v>0</v>
      </c>
      <c r="AK23" s="6">
        <f>SUM(AI23:AJ23,AL23)*Tabeller!$H$28</f>
        <v>0</v>
      </c>
      <c r="AL23" s="6">
        <f>AH23*Tabeller!$H$27</f>
        <v>0</v>
      </c>
      <c r="AM23" s="6">
        <f t="shared" si="169"/>
        <v>0</v>
      </c>
      <c r="AN23" s="6">
        <f>AM23+(IF(B23="Teknisk adm bistand",Registrering!$E$51,Registrering!$B$51))</f>
        <v>0</v>
      </c>
      <c r="AO23" s="6">
        <f>AN23/Tabeller!$H$5</f>
        <v>0</v>
      </c>
      <c r="AR23" s="6">
        <f>((K23*Budsjett_FL!$AM23))</f>
        <v>0</v>
      </c>
      <c r="AS23" s="6">
        <f>((L23*Budsjett_FL!$AM23)*(Tabeller!J$35))</f>
        <v>0</v>
      </c>
      <c r="AT23" s="6">
        <f>((M23*Budsjett_FL!$AM23)*(Tabeller!K$35))</f>
        <v>0</v>
      </c>
      <c r="AU23" s="6">
        <f>((N23*Budsjett_FL!$AM23)*(Tabeller!L$35))</f>
        <v>0</v>
      </c>
      <c r="AV23" s="6">
        <f>((O23*Budsjett_FL!$AM23)*(Tabeller!M$35))</f>
        <v>0</v>
      </c>
      <c r="AW23" s="6">
        <f>((P23*Budsjett_FL!$AM23)*(Tabeller!N$35))</f>
        <v>0</v>
      </c>
      <c r="AX23" s="6">
        <f>((Q23*Budsjett_FL!$AM23)*(Tabeller!O$35))</f>
        <v>0</v>
      </c>
      <c r="AY23" s="6">
        <f>((R23*Budsjett_FL!$AM23)*(Tabeller!P$35))</f>
        <v>0</v>
      </c>
      <c r="AZ23" s="6">
        <f>((S23*Budsjett_FL!$AM23)*(Tabeller!Q$35))</f>
        <v>0</v>
      </c>
      <c r="BA23" s="6">
        <f>((T23*Budsjett_FL!$AM23)*(Tabeller!R$35))</f>
        <v>0</v>
      </c>
      <c r="BC23" s="6">
        <f t="shared" si="170"/>
        <v>0</v>
      </c>
      <c r="BD23" s="6">
        <f t="shared" si="171"/>
        <v>0</v>
      </c>
      <c r="BE23" s="6">
        <f t="shared" si="172"/>
        <v>0</v>
      </c>
      <c r="BF23" s="6">
        <f t="shared" si="173"/>
        <v>0</v>
      </c>
      <c r="BG23" s="6">
        <f t="shared" si="174"/>
        <v>0</v>
      </c>
      <c r="BH23" s="6">
        <f t="shared" si="175"/>
        <v>0</v>
      </c>
      <c r="BI23" s="6">
        <f t="shared" si="176"/>
        <v>0</v>
      </c>
      <c r="BJ23" s="6">
        <f t="shared" si="177"/>
        <v>0</v>
      </c>
      <c r="BK23" s="6">
        <f t="shared" si="178"/>
        <v>0</v>
      </c>
      <c r="BL23" s="6">
        <f t="shared" si="179"/>
        <v>0</v>
      </c>
      <c r="BO23" s="6">
        <f>IFERROR(IF($F$83=$M$82,AR23*$E$82,AR23*Budsjett_FL!$E$83),0)</f>
        <v>0</v>
      </c>
      <c r="BP23" s="6">
        <f>IFERROR(IF($F$83=$M$82,AS23*$E$82,AS23*Budsjett_FL!$E$83),0)</f>
        <v>0</v>
      </c>
      <c r="BQ23" s="6">
        <f>IFERROR(IF($F$83=$M$82,AT23*$E$82,AT23*Budsjett_FL!$E$83),0)</f>
        <v>0</v>
      </c>
      <c r="BR23" s="6">
        <f>IFERROR(IF($F$83=$M$82,AU23*$E$82,AU23*Budsjett_FL!$E$83),0)</f>
        <v>0</v>
      </c>
      <c r="BS23" s="6">
        <f>IFERROR(IF($F$83=$M$82,AV23*$E$82,AV23*Budsjett_FL!$E$83),0)</f>
        <v>0</v>
      </c>
      <c r="BT23" s="6">
        <f>IFERROR(IF($F$83=$M$82,AW23*$E$82,AW23*Budsjett_FL!$E$83),0)</f>
        <v>0</v>
      </c>
      <c r="BU23" s="6">
        <f>IFERROR(IF($F$83=$M$82,AX23*$E$82,AX23*Budsjett_FL!$E$83),0)</f>
        <v>0</v>
      </c>
      <c r="BV23" s="6">
        <f>IFERROR(IF($F$83=$M$82,AY23*$E$82,AY23*Budsjett_FL!$E$83),0)</f>
        <v>0</v>
      </c>
      <c r="BW23" s="6">
        <f>IFERROR(IF($F$83=$M$82,AZ23*$E$82,AZ23*Budsjett_FL!$E$83),0)</f>
        <v>0</v>
      </c>
      <c r="BX23" s="6">
        <f>IFERROR(IF($F$83=$M$82,BA23*$E$82,BA23*Budsjett_FL!$E$83),0)</f>
        <v>0</v>
      </c>
      <c r="CA23" s="6">
        <f t="shared" si="180"/>
        <v>0</v>
      </c>
      <c r="CB23" s="6">
        <f t="shared" si="180"/>
        <v>0</v>
      </c>
      <c r="CC23" s="6">
        <f t="shared" si="180"/>
        <v>0</v>
      </c>
      <c r="CD23" s="6">
        <f t="shared" si="180"/>
        <v>0</v>
      </c>
      <c r="CE23" s="6">
        <f t="shared" si="180"/>
        <v>0</v>
      </c>
      <c r="CF23" s="6">
        <f t="shared" si="180"/>
        <v>0</v>
      </c>
      <c r="CG23" s="6">
        <f t="shared" si="180"/>
        <v>0</v>
      </c>
      <c r="CH23" s="6">
        <f t="shared" si="180"/>
        <v>0</v>
      </c>
      <c r="CI23" s="6">
        <f t="shared" si="180"/>
        <v>0</v>
      </c>
      <c r="CJ23" s="6">
        <f t="shared" si="180"/>
        <v>0</v>
      </c>
      <c r="CL23" s="46">
        <f t="shared" si="181"/>
        <v>0</v>
      </c>
      <c r="CM23" s="6">
        <f>-((IF($CL23="Teknisk/adm. bistand/Feltassistent",Budsjett_FL!AR23*(1+Tabeller!$I$62),0))+(IF($CL23="Forsker - professor",Tabeller!I$55*K23,0)+IF($CL23="Prosjektleder/adm.leder",Tabeller!I$54*K23,0)+IF($CL23="Forsker - 1.aman.",Tabeller!I$56*K23,0)+IF($CL23="Gjesteforsker",Tabeller!I$58*K23,0)+IF($CL23="Postdoktor / forsker",Tabeller!I$59*K23,0)+IF($CL23="Stipendiat",Tabeller!I$60*K23,0)+IF($CL23="Forsker (rundsum)",Tabeller!I$57*K23,0)+IF($CL23="Vit.ass",Tabeller!I$61*K23,0)))</f>
        <v>0</v>
      </c>
      <c r="CN23" s="6">
        <f>-((IF($CL23="Teknisk/adm. bistand/Feltassistent",Budsjett_FL!AS23*(1+Tabeller!$I$62),0))+(IF($CL23="Forsker - professor",Tabeller!J$55*L23,0)+IF($CL23="Prosjektleder/adm.leder",Tabeller!J$54*L23,0)+IF($CL23="Forsker - 1.aman.",Tabeller!J$56*L23,0)+IF($CL23="Gjesteforsker",Tabeller!J$58*L23,0)+IF($CL23="Postdoktor / forsker",Tabeller!J$59*L23,0)+IF($CL23="Stipendiat",Tabeller!J$60*L23,0)+IF($CL23="Forsker (rundsum)",Tabeller!J$57*L23,0)+IF($CL23="Vit.ass",Tabeller!J$61*L23,0)))</f>
        <v>0</v>
      </c>
      <c r="CO23" s="6">
        <f>-((IF($CL23="Teknisk/adm. bistand/Feltassistent",Budsjett_FL!AT23*(1+Tabeller!$I$62),0))+(IF($CL23="Forsker - professor",Tabeller!K$55*M23,0)+IF($CL23="Prosjektleder/adm.leder",Tabeller!K$54*M23,0)+IF($CL23="Forsker - 1.aman.",Tabeller!K$56*M23,0)+IF($CL23="Gjesteforsker",Tabeller!K$58*M23,0)+IF($CL23="Postdoktor / forsker",Tabeller!K$59*M23,0)+IF($CL23="Stipendiat",Tabeller!K$60*M23,0)+IF($CL23="Forsker (rundsum)",Tabeller!K$57*M23,0)+IF($CL23="Vit.ass",Tabeller!K$61*M23,0)))</f>
        <v>0</v>
      </c>
      <c r="CP23" s="6">
        <f>-((IF($CL23="Teknisk/adm. bistand/Feltassistent",Budsjett_FL!AU23*(1+Tabeller!$I$62),0))+(IF($CL23="Forsker - professor",Tabeller!L$55*N23,0)+IF($CL23="Prosjektleder/adm.leder",Tabeller!L$54*N23,0)+IF($CL23="Forsker - 1.aman.",Tabeller!L$56*N23,0)+IF($CL23="Gjesteforsker",Tabeller!L$58*N23,0)+IF($CL23="Postdoktor / forsker",Tabeller!L$59*N23,0)+IF($CL23="Stipendiat",Tabeller!L$60*N23,0)+IF($CL23="Forsker (rundsum)",Tabeller!L$57*N23,0)+IF($CL23="Vit.ass",Tabeller!L$61*N23,0)))</f>
        <v>0</v>
      </c>
      <c r="CQ23" s="6">
        <f>-((IF($CL23="Teknisk/adm. bistand/Feltassistent",Budsjett_FL!AV23*(1+Tabeller!$I$62),0))+(IF($CL23="Forsker - professor",Tabeller!M$55*O23,0)+IF($CL23="Prosjektleder/adm.leder",Tabeller!M$54*O23,0)+IF($CL23="Forsker - 1.aman.",Tabeller!M$56*O23,0)+IF($CL23="Gjesteforsker",Tabeller!M$58*O23,0)+IF($CL23="Postdoktor / forsker",Tabeller!M$59*O23,0)+IF($CL23="Stipendiat",Tabeller!M$60*O23,0)+IF($CL23="Forsker (rundsum)",Tabeller!M$57*O23,0)+IF($CL23="Vit.ass",Tabeller!M$61*O23,0)))</f>
        <v>0</v>
      </c>
      <c r="CR23" s="6">
        <f>-((IF($CL23="Teknisk/adm. bistand/Feltassistent",Budsjett_FL!AW23*(1+Tabeller!$I$62),0))+(IF($CL23="Forsker - professor",Tabeller!N$55*P23,0)+IF($CL23="Prosjektleder/adm.leder",Tabeller!N$54*P23,0)+IF($CL23="Forsker - 1.aman.",Tabeller!N$56*P23,0)+IF($CL23="Gjesteforsker",Tabeller!N$58*P23,0)+IF($CL23="Postdoktor / forsker",Tabeller!N$59*P23,0)+IF($CL23="Stipendiat",Tabeller!N$60*P23,0)+IF($CL23="Forsker (rundsum)",Tabeller!N$57*P23,0)+IF($CL23="Vit.ass",Tabeller!N$61*P23,0)))</f>
        <v>0</v>
      </c>
      <c r="CS23" s="6">
        <f>-((IF($CL23="Teknisk/adm. bistand/Feltassistent",Budsjett_FL!AX23*(1+Tabeller!$I$62),0))+(IF($CL23="Forsker - professor",Tabeller!O$55*Q23,0)+IF($CL23="Prosjektleder/adm.leder",Tabeller!O$54*Q23,0)+IF($CL23="Forsker - 1.aman.",Tabeller!O$56*Q23,0)+IF($CL23="Gjesteforsker",Tabeller!O$58*Q23,0)+IF($CL23="Postdoktor / forsker",Tabeller!O$59*Q23,0)+IF($CL23="Stipendiat",Tabeller!O$60*Q23,0)+IF($CL23="Forsker (rundsum)",Tabeller!O$57*Q23,0)+IF($CL23="Vit.ass",Tabeller!O$61*Q23,0)))</f>
        <v>0</v>
      </c>
      <c r="CT23" s="6">
        <f>-((IF($CL23="Teknisk/adm. bistand/Feltassistent",Budsjett_FL!AY23*(1+Tabeller!$I$62),0))+(IF($CL23="Forsker - professor",Tabeller!P$55*R23,0)+IF($CL23="Prosjektleder/adm.leder",Tabeller!P$54*R23,0)+IF($CL23="Forsker - 1.aman.",Tabeller!P$56*R23,0)+IF($CL23="Gjesteforsker",Tabeller!P$58*R23,0)+IF($CL23="Postdoktor / forsker",Tabeller!P$59*R23,0)+IF($CL23="Stipendiat",Tabeller!P$60*R23,0)+IF($CL23="Forsker (rundsum)",Tabeller!P$57*R23,0)+IF($CL23="Vit.ass",Tabeller!P$61*R23,0)))</f>
        <v>0</v>
      </c>
      <c r="CU23" s="6">
        <f>-((IF($CL23="Teknisk/adm. bistand/Feltassistent",Budsjett_FL!AZ23*(1+Tabeller!$I$62),0))+(IF($CL23="Forsker - professor",Tabeller!Q$55*S23,0)+IF($CL23="Prosjektleder/adm.leder",Tabeller!Q$54*S23,0)+IF($CL23="Forsker - 1.aman.",Tabeller!Q$56*S23,0)+IF($CL23="Gjesteforsker",Tabeller!Q$58*S23,0)+IF($CL23="Postdoktor / forsker",Tabeller!Q$59*S23,0)+IF($CL23="Stipendiat",Tabeller!Q$60*S23,0)+IF($CL23="Forsker (rundsum)",Tabeller!Q$57*S23,0)+IF($CL23="Vit.ass",Tabeller!Q$61*S23,0)))</f>
        <v>0</v>
      </c>
      <c r="CV23" s="6">
        <f>-((IF($CL23="Teknisk/adm. bistand/Feltassistent",Budsjett_FL!BA23*(1+Tabeller!$I$62),0))+(IF($CL23="Forsker - professor",Tabeller!R$55*T23,0)+IF($CL23="Prosjektleder/adm.leder",Tabeller!R$54*T23,0)+IF($CL23="Forsker - 1.aman.",Tabeller!R$56*T23,0)+IF($CL23="Gjesteforsker",Tabeller!R$58*T23,0)+IF($CL23="Postdoktor / forsker",Tabeller!R$59*T23,0)+IF($CL23="Stipendiat",Tabeller!R$60*T23,0)+IF($CL23="Forsker (rundsum)",Tabeller!R$57*T23,0)+IF($CL23="Vit.ass",Tabeller!R$61*T23,0)))</f>
        <v>0</v>
      </c>
      <c r="CW23" s="8">
        <f t="shared" si="214"/>
        <v>0</v>
      </c>
      <c r="CZ23" s="46">
        <f t="shared" si="182"/>
        <v>0</v>
      </c>
      <c r="DA23" s="6">
        <f>-((IF($CZ23="Teknisk/adm. bistand/Feltassistent",IF(Budsjett_FL!AR23*(1+Tabeller!$I$62)&gt;Tabeller!I$55,Tabeller!I$55,Budsjett_FL!AR23*(1+Tabeller!$I$62)),0))+(IF($CZ23="Forsker - professor",Tabeller!I$55*K23,0)+IF($CZ23="Prosjektleder/adm.leder",Tabeller!I$54*K23,0)+IF($CZ23="Forsker - 1.aman.",Tabeller!I$56*K23,0)+IF($CZ23="Gjesteforsker",Tabeller!I$58*K23,0)+IF($CZ23="Postdoktor / forsker",Tabeller!I$59*K23,0)+IF($CZ23="Stipendiat",Tabeller!I$60*K23,0)+IF($CZ23="Forsker (rundsum)",Tabeller!I$57*K23,0)+IF($CZ23="Vit.ass",Tabeller!I$61*K23,0))/1)</f>
        <v>0</v>
      </c>
      <c r="DB23" s="6">
        <f>-((IF($CZ23="Teknisk/adm. bistand/Feltassistent",IF(Budsjett_FL!AS23*(1+Tabeller!$I$62)&gt;Tabeller!J$55,Tabeller!J$55,Budsjett_FL!AS23*(1+Tabeller!$I$62)),0))+(IF($CZ23="Forsker - professor",Tabeller!J$55*L23,0)+IF($CZ23="Prosjektleder/adm.leder",Tabeller!J$54*L23,0)+IF($CZ23="Forsker - 1.aman.",Tabeller!J$56*L23,0)+IF($CZ23="Gjesteforsker",Tabeller!J$58*L23,0)+IF($CZ23="Postdoktor / forsker",Tabeller!J$59*L23,0)+IF($CZ23="Stipendiat",Tabeller!J$60*L23,0)+IF($CZ23="Forsker (rundsum)",Tabeller!J$57*L23,0)+IF($CZ23="Vit.ass",Tabeller!J$61*L23,0))/1)</f>
        <v>0</v>
      </c>
      <c r="DC23" s="6">
        <f>-((IF($CZ23="Teknisk/adm. bistand/Feltassistent",IF(Budsjett_FL!AT23*(1+Tabeller!$I$62)&gt;Tabeller!K$55,Tabeller!K$55,Budsjett_FL!AT23*(1+Tabeller!$I$62)),0))+(IF($CZ23="Forsker - professor",Tabeller!K$55*M23,0)+IF($CZ23="Prosjektleder/adm.leder",Tabeller!K$54*M23,0)+IF($CZ23="Forsker - 1.aman.",Tabeller!K$56*M23,0)+IF($CZ23="Gjesteforsker",Tabeller!K$58*M23,0)+IF($CZ23="Postdoktor / forsker",Tabeller!K$59*M23,0)+IF($CZ23="Stipendiat",Tabeller!K$60*M23,0)+IF($CZ23="Forsker (rundsum)",Tabeller!K$57*M23,0)+IF($CZ23="Vit.ass",Tabeller!K$61*M23,0))/1)</f>
        <v>0</v>
      </c>
      <c r="DD23" s="6">
        <f>-((IF($CZ23="Teknisk/adm. bistand/Feltassistent",IF(Budsjett_FL!AU23*(1+Tabeller!$I$62)&gt;Tabeller!L$55,Tabeller!L$55,Budsjett_FL!AU23*(1+Tabeller!$I$62)),0))+(IF($CZ23="Forsker - professor",Tabeller!L$55*N23,0)+IF($CZ23="Prosjektleder/adm.leder",Tabeller!L$54*N23,0)+IF($CZ23="Forsker - 1.aman.",Tabeller!L$56*N23,0)+IF($CZ23="Gjesteforsker",Tabeller!L$58*N23,0)+IF($CZ23="Postdoktor / forsker",Tabeller!L$59*N23,0)+IF($CZ23="Stipendiat",Tabeller!L$60*N23,0)+IF($CZ23="Forsker (rundsum)",Tabeller!L$57*N23,0)+IF($CZ23="Vit.ass",Tabeller!L$61*N23,0))/1)</f>
        <v>0</v>
      </c>
      <c r="DE23" s="6">
        <f>-((IF($CZ23="Teknisk/adm. bistand/Feltassistent",IF(Budsjett_FL!AV23*(1+Tabeller!$I$62)&gt;Tabeller!M$55,Tabeller!M$55,Budsjett_FL!AV23*(1+Tabeller!$I$62)),0))+(IF($CZ23="Forsker - professor",Tabeller!M$55*O23,0)+IF($CZ23="Prosjektleder/adm.leder",Tabeller!M$54*O23,0)+IF($CZ23="Forsker - 1.aman.",Tabeller!M$56*O23,0)+IF($CZ23="Gjesteforsker",Tabeller!M$58*O23,0)+IF($CZ23="Postdoktor / forsker",Tabeller!M$59*O23,0)+IF($CZ23="Stipendiat",Tabeller!M$60*O23,0)+IF($CZ23="Forsker (rundsum)",Tabeller!M$57*O23,0)+IF($CZ23="Vit.ass",Tabeller!M$61*O23,0))/1)</f>
        <v>0</v>
      </c>
      <c r="DF23" s="6">
        <f>-((IF($CZ23="Teknisk/adm. bistand/Feltassistent",IF(Budsjett_FL!AW23*(1+Tabeller!$I$62)&gt;Tabeller!N$55,Tabeller!N$55,Budsjett_FL!AW23*(1+Tabeller!$I$62)),0))+(IF($CZ23="Forsker - professor",Tabeller!N$55*P23,0)+IF($CZ23="Prosjektleder/adm.leder",Tabeller!N$54*P23,0)+IF($CZ23="Forsker - 1.aman.",Tabeller!N$56*P23,0)+IF($CZ23="Gjesteforsker",Tabeller!N$58*P23,0)+IF($CZ23="Postdoktor / forsker",Tabeller!N$59*P23,0)+IF($CZ23="Stipendiat",Tabeller!N$60*P23,0)+IF($CZ23="Forsker (rundsum)",Tabeller!N$57*P23,0)+IF($CZ23="Vit.ass",Tabeller!N$61*P23,0))/1)</f>
        <v>0</v>
      </c>
      <c r="DG23" s="6">
        <f>-((IF($CZ23="Teknisk/adm. bistand/Feltassistent",IF(Budsjett_FL!AX23*(1+Tabeller!$I$62)&gt;Tabeller!O$55,Tabeller!O$55,Budsjett_FL!AX23*(1+Tabeller!$I$62)),0))+(IF($CZ23="Forsker - professor",Tabeller!O$55*Q23,0)+IF($CZ23="Prosjektleder/adm.leder",Tabeller!O$54*Q23,0)+IF($CZ23="Forsker - 1.aman.",Tabeller!O$56*Q23,0)+IF($CZ23="Gjesteforsker",Tabeller!O$58*Q23,0)+IF($CZ23="Postdoktor / forsker",Tabeller!O$59*Q23,0)+IF($CZ23="Stipendiat",Tabeller!O$60*Q23,0)+IF($CZ23="Forsker (rundsum)",Tabeller!O$57*Q23,0)+IF($CZ23="Vit.ass",Tabeller!O$61*Q23,0))/1)</f>
        <v>0</v>
      </c>
      <c r="DH23" s="6">
        <f>-((IF($CZ23="Teknisk/adm. bistand/Feltassistent",IF(Budsjett_FL!AY23*(1+Tabeller!$I$62)&gt;Tabeller!P$55,Tabeller!P$55,Budsjett_FL!AY23*(1+Tabeller!$I$62)),0))+(IF($CZ23="Forsker - professor",Tabeller!P$55*R23,0)+IF($CZ23="Prosjektleder/adm.leder",Tabeller!P$54*R23,0)+IF($CZ23="Forsker - 1.aman.",Tabeller!P$56*R23,0)+IF($CZ23="Gjesteforsker",Tabeller!P$58*R23,0)+IF($CZ23="Postdoktor / forsker",Tabeller!P$59*R23,0)+IF($CZ23="Stipendiat",Tabeller!P$60*R23,0)+IF($CZ23="Forsker (rundsum)",Tabeller!P$57*R23,0)+IF($CZ23="Vit.ass",Tabeller!P$61*R23,0))/1)</f>
        <v>0</v>
      </c>
      <c r="DI23" s="6">
        <f>-((IF($CZ23="Teknisk/adm. bistand/Feltassistent",IF(Budsjett_FL!AZ23*(1+Tabeller!$I$62)&gt;Tabeller!Q$55,Tabeller!Q$55,Budsjett_FL!AZ23*(1+Tabeller!$I$62)),0))+(IF($CZ23="Forsker - professor",Tabeller!Q$55*S23,0)+IF($CZ23="Prosjektleder/adm.leder",Tabeller!Q$54*S23,0)+IF($CZ23="Forsker - 1.aman.",Tabeller!Q$56*S23,0)+IF($CZ23="Gjesteforsker",Tabeller!Q$58*S23,0)+IF($CZ23="Postdoktor / forsker",Tabeller!Q$59*S23,0)+IF($CZ23="Stipendiat",Tabeller!Q$60*S23,0)+IF($CZ23="Forsker (rundsum)",Tabeller!Q$57*S23,0)+IF($CZ23="Vit.ass",Tabeller!Q$61*S23,0))/1)</f>
        <v>0</v>
      </c>
      <c r="DJ23" s="6">
        <f>-((IF($CZ23="Teknisk/adm. bistand/Feltassistent",IF(Budsjett_FL!BA23*(1+Tabeller!$I$62)&gt;Tabeller!R$55,Tabeller!R$55,Budsjett_FL!BA23*(1+Tabeller!$I$62)),0))+(IF($CZ23="Forsker - professor",Tabeller!R$55*T23,0)+IF($CZ23="Prosjektleder/adm.leder",Tabeller!R$54*T23,0)+IF($CZ23="Forsker - 1.aman.",Tabeller!R$56*T23,0)+IF($CZ23="Gjesteforsker",Tabeller!R$58*T23,0)+IF($CZ23="Postdoktor / forsker",Tabeller!R$59*T23,0)+IF($CZ23="Stipendiat",Tabeller!R$60*T23,0)+IF($CZ23="Forsker (rundsum)",Tabeller!R$57*T23,0)+IF($CZ23="Vit.ass",Tabeller!R$61*T23,0))/1)</f>
        <v>0</v>
      </c>
      <c r="DK23" s="8">
        <f t="shared" si="223"/>
        <v>0</v>
      </c>
      <c r="DM23" s="46">
        <f t="shared" si="65"/>
        <v>0</v>
      </c>
      <c r="DN23" s="6">
        <f t="shared" si="183"/>
        <v>0</v>
      </c>
      <c r="DO23" s="6">
        <f t="shared" si="184"/>
        <v>0</v>
      </c>
      <c r="DP23" s="6">
        <f t="shared" si="185"/>
        <v>0</v>
      </c>
      <c r="DQ23" s="6">
        <f t="shared" si="186"/>
        <v>0</v>
      </c>
      <c r="DR23" s="6">
        <f t="shared" si="187"/>
        <v>0</v>
      </c>
      <c r="DS23" s="6">
        <f t="shared" si="188"/>
        <v>0</v>
      </c>
      <c r="DT23" s="6">
        <f t="shared" si="189"/>
        <v>0</v>
      </c>
      <c r="DU23" s="6">
        <f t="shared" si="190"/>
        <v>0</v>
      </c>
      <c r="DV23" s="6">
        <f t="shared" si="191"/>
        <v>0</v>
      </c>
      <c r="DW23" s="6">
        <f t="shared" si="192"/>
        <v>0</v>
      </c>
      <c r="DX23" s="8">
        <f t="shared" si="224"/>
        <v>0</v>
      </c>
      <c r="DZ23" s="46">
        <f t="shared" si="67"/>
        <v>0</v>
      </c>
      <c r="EA23" s="6">
        <f t="shared" si="193"/>
        <v>0</v>
      </c>
      <c r="EB23" s="6">
        <f t="shared" si="194"/>
        <v>0</v>
      </c>
      <c r="EC23" s="6">
        <f t="shared" si="195"/>
        <v>0</v>
      </c>
      <c r="ED23" s="6">
        <f t="shared" si="196"/>
        <v>0</v>
      </c>
      <c r="EE23" s="6">
        <f t="shared" si="197"/>
        <v>0</v>
      </c>
      <c r="EF23" s="6">
        <f t="shared" si="198"/>
        <v>0</v>
      </c>
      <c r="EG23" s="6">
        <f t="shared" si="199"/>
        <v>0</v>
      </c>
      <c r="EH23" s="6">
        <f t="shared" si="200"/>
        <v>0</v>
      </c>
      <c r="EI23" s="6">
        <f t="shared" si="201"/>
        <v>0</v>
      </c>
      <c r="EJ23" s="6">
        <f t="shared" si="202"/>
        <v>0</v>
      </c>
      <c r="EK23" s="8">
        <f t="shared" si="225"/>
        <v>0</v>
      </c>
      <c r="EM23" s="46">
        <f t="shared" si="69"/>
        <v>0</v>
      </c>
      <c r="EN23" s="6">
        <f t="shared" si="203"/>
        <v>0</v>
      </c>
      <c r="EO23" s="6">
        <f t="shared" si="204"/>
        <v>0</v>
      </c>
      <c r="EP23" s="6">
        <f t="shared" si="205"/>
        <v>0</v>
      </c>
      <c r="EQ23" s="6">
        <f t="shared" si="206"/>
        <v>0</v>
      </c>
      <c r="ER23" s="6">
        <f t="shared" si="207"/>
        <v>0</v>
      </c>
      <c r="ES23" s="6">
        <f t="shared" si="208"/>
        <v>0</v>
      </c>
      <c r="ET23" s="6">
        <f t="shared" si="209"/>
        <v>0</v>
      </c>
      <c r="EU23" s="6">
        <f t="shared" si="210"/>
        <v>0</v>
      </c>
      <c r="EV23" s="6">
        <f t="shared" si="211"/>
        <v>0</v>
      </c>
      <c r="EW23" s="6">
        <f t="shared" si="212"/>
        <v>0</v>
      </c>
      <c r="EX23" s="8">
        <f t="shared" si="226"/>
        <v>0</v>
      </c>
      <c r="FA23" s="46">
        <f t="shared" si="55"/>
        <v>0</v>
      </c>
      <c r="FB23" s="6"/>
      <c r="FC23" s="6"/>
      <c r="FD23" s="6"/>
      <c r="FE23" s="6"/>
      <c r="FF23" s="6"/>
      <c r="FG23" s="6"/>
      <c r="FH23" s="6"/>
      <c r="FI23" s="6"/>
      <c r="FJ23" s="6"/>
      <c r="FK23" s="6"/>
      <c r="FL23" s="8">
        <f t="shared" si="227"/>
        <v>0</v>
      </c>
      <c r="FO23" s="6">
        <f>IFERROR(IF($B23="Teknisk/adm. Bistand",(K23)*Tabeller!J$11,(K23)*Tabeller!J$10),0)</f>
        <v>0</v>
      </c>
      <c r="FP23" s="6">
        <f>IFERROR(IF($B23="Teknisk/adm. Bistand",(L23)*Tabeller!K$11,(L23)*Tabeller!K$10),0)</f>
        <v>0</v>
      </c>
      <c r="FQ23" s="6">
        <f>IFERROR(IF($B23="Teknisk/adm. Bistand",(M23)*Tabeller!L$11,(M23)*Tabeller!L$10),0)</f>
        <v>0</v>
      </c>
      <c r="FR23" s="6">
        <f>IFERROR(IF($B23="Teknisk/adm. Bistand",(N23)*Tabeller!M$11,(N23)*Tabeller!M$10),0)</f>
        <v>0</v>
      </c>
      <c r="FS23" s="6">
        <f>IFERROR(IF($B23="Teknisk/adm. Bistand",(O23)*Tabeller!N$11,(O23)*Tabeller!N$10),0)</f>
        <v>0</v>
      </c>
      <c r="FT23" s="6">
        <f>IFERROR(IF($B23="Teknisk/adm. Bistand",(P23)*Tabeller!O$11,(P23)*Tabeller!O$10),0)</f>
        <v>0</v>
      </c>
      <c r="FU23" s="6">
        <f>IFERROR(IF($B23="Teknisk/adm. Bistand",(Q23)*Tabeller!P$11,(Q23)*Tabeller!P$10),0)</f>
        <v>0</v>
      </c>
      <c r="FV23" s="6">
        <f>IFERROR(IF($B23="Teknisk/adm. Bistand",(R23)*Tabeller!Q$11,(R23)*Tabeller!Q$10),0)</f>
        <v>0</v>
      </c>
      <c r="FW23" s="6">
        <f>IFERROR(IF($B23="Teknisk/adm. Bistand",(S23)*Tabeller!R$11,(S23)*Tabeller!R$10),0)</f>
        <v>0</v>
      </c>
      <c r="FX23" s="6">
        <f>IFERROR(IF($B23="Teknisk/adm. Bistand",(T23)*Tabeller!S$11,(T23)*Tabeller!S$10),0)</f>
        <v>0</v>
      </c>
    </row>
    <row r="24" spans="2:180" ht="15" x14ac:dyDescent="0.25">
      <c r="B24" s="484"/>
      <c r="C24" s="388">
        <f>IF(Registrering!$B$28="Fast beløp",0,CW24)</f>
        <v>0</v>
      </c>
      <c r="D24" s="388">
        <f t="shared" ref="D24" si="228">SUM(AR24:BA24)</f>
        <v>0</v>
      </c>
      <c r="E24" s="388">
        <f t="shared" ref="E24" si="229">IFERROR(SUM(BC24:BL24),0)</f>
        <v>0</v>
      </c>
      <c r="F24" s="388">
        <f t="shared" ref="F24" si="230">SUM(D24:E24)</f>
        <v>0</v>
      </c>
      <c r="G24" s="57">
        <f t="shared" ref="G24" si="231">SUM(K24:T24)</f>
        <v>0</v>
      </c>
      <c r="H24" s="585"/>
      <c r="I24" s="588"/>
      <c r="J24" s="597"/>
      <c r="K24" s="598"/>
      <c r="L24" s="598"/>
      <c r="M24" s="598"/>
      <c r="N24" s="598"/>
      <c r="O24" s="598"/>
      <c r="P24" s="598"/>
      <c r="Q24" s="598"/>
      <c r="R24" s="598"/>
      <c r="S24" s="598"/>
      <c r="T24" s="598"/>
      <c r="AG24" s="6">
        <f t="shared" si="167"/>
        <v>0</v>
      </c>
      <c r="AH24" s="6">
        <f>AG24*Tabeller!$I$35</f>
        <v>0</v>
      </c>
      <c r="AI24" s="6">
        <f t="shared" si="168"/>
        <v>0</v>
      </c>
      <c r="AJ24" s="87">
        <f>AI24*Tabeller!$H$26</f>
        <v>0</v>
      </c>
      <c r="AK24" s="6">
        <f>SUM(AI24:AJ24,AL24)*Tabeller!$H$28</f>
        <v>0</v>
      </c>
      <c r="AL24" s="6">
        <f>AH24*Tabeller!$H$27</f>
        <v>0</v>
      </c>
      <c r="AM24" s="6">
        <f t="shared" si="169"/>
        <v>0</v>
      </c>
      <c r="AN24" s="6">
        <f>AM24+(IF(B24="Teknisk adm bistand",Registrering!$E$51,Registrering!$B$51))</f>
        <v>0</v>
      </c>
      <c r="AO24" s="6">
        <f>AN24/Tabeller!$H$5</f>
        <v>0</v>
      </c>
      <c r="AR24" s="6">
        <f>((K24*Budsjett_FL!$AM24))</f>
        <v>0</v>
      </c>
      <c r="AS24" s="6">
        <f>((L24*Budsjett_FL!$AM24)*(Tabeller!J$35))</f>
        <v>0</v>
      </c>
      <c r="AT24" s="6">
        <f>((M24*Budsjett_FL!$AM24)*(Tabeller!K$35))</f>
        <v>0</v>
      </c>
      <c r="AU24" s="6">
        <f>((N24*Budsjett_FL!$AM24)*(Tabeller!L$35))</f>
        <v>0</v>
      </c>
      <c r="AV24" s="6">
        <f>((O24*Budsjett_FL!$AM24)*(Tabeller!M$35))</f>
        <v>0</v>
      </c>
      <c r="AW24" s="6">
        <f>((P24*Budsjett_FL!$AM24)*(Tabeller!N$35))</f>
        <v>0</v>
      </c>
      <c r="AX24" s="6">
        <f>((Q24*Budsjett_FL!$AM24)*(Tabeller!O$35))</f>
        <v>0</v>
      </c>
      <c r="AY24" s="6">
        <f>((R24*Budsjett_FL!$AM24)*(Tabeller!P$35))</f>
        <v>0</v>
      </c>
      <c r="AZ24" s="6">
        <f>((S24*Budsjett_FL!$AM24)*(Tabeller!Q$35))</f>
        <v>0</v>
      </c>
      <c r="BA24" s="6">
        <f>((T24*Budsjett_FL!$AM24)*(Tabeller!R$35))</f>
        <v>0</v>
      </c>
      <c r="BC24" s="6">
        <f t="shared" si="170"/>
        <v>0</v>
      </c>
      <c r="BD24" s="6">
        <f t="shared" si="171"/>
        <v>0</v>
      </c>
      <c r="BE24" s="6">
        <f t="shared" si="172"/>
        <v>0</v>
      </c>
      <c r="BF24" s="6">
        <f t="shared" si="173"/>
        <v>0</v>
      </c>
      <c r="BG24" s="6">
        <f t="shared" si="174"/>
        <v>0</v>
      </c>
      <c r="BH24" s="6">
        <f t="shared" si="175"/>
        <v>0</v>
      </c>
      <c r="BI24" s="6">
        <f t="shared" si="176"/>
        <v>0</v>
      </c>
      <c r="BJ24" s="6">
        <f t="shared" si="177"/>
        <v>0</v>
      </c>
      <c r="BK24" s="6">
        <f t="shared" si="178"/>
        <v>0</v>
      </c>
      <c r="BL24" s="6">
        <f t="shared" si="179"/>
        <v>0</v>
      </c>
      <c r="BO24" s="6">
        <f>IFERROR(IF($F$83=$M$82,AR24*$E$82,AR24*Budsjett_FL!$E$83),0)</f>
        <v>0</v>
      </c>
      <c r="BP24" s="6">
        <f>IFERROR(IF($F$83=$M$82,AS24*$E$82,AS24*Budsjett_FL!$E$83),0)</f>
        <v>0</v>
      </c>
      <c r="BQ24" s="6">
        <f>IFERROR(IF($F$83=$M$82,AT24*$E$82,AT24*Budsjett_FL!$E$83),0)</f>
        <v>0</v>
      </c>
      <c r="BR24" s="6">
        <f>IFERROR(IF($F$83=$M$82,AU24*$E$82,AU24*Budsjett_FL!$E$83),0)</f>
        <v>0</v>
      </c>
      <c r="BS24" s="6">
        <f>IFERROR(IF($F$83=$M$82,AV24*$E$82,AV24*Budsjett_FL!$E$83),0)</f>
        <v>0</v>
      </c>
      <c r="BT24" s="6">
        <f>IFERROR(IF($F$83=$M$82,AW24*$E$82,AW24*Budsjett_FL!$E$83),0)</f>
        <v>0</v>
      </c>
      <c r="BU24" s="6">
        <f>IFERROR(IF($F$83=$M$82,AX24*$E$82,AX24*Budsjett_FL!$E$83),0)</f>
        <v>0</v>
      </c>
      <c r="BV24" s="6">
        <f>IFERROR(IF($F$83=$M$82,AY24*$E$82,AY24*Budsjett_FL!$E$83),0)</f>
        <v>0</v>
      </c>
      <c r="BW24" s="6">
        <f>IFERROR(IF($F$83=$M$82,AZ24*$E$82,AZ24*Budsjett_FL!$E$83),0)</f>
        <v>0</v>
      </c>
      <c r="BX24" s="6">
        <f>IFERROR(IF($F$83=$M$82,BA24*$E$82,BA24*Budsjett_FL!$E$83),0)</f>
        <v>0</v>
      </c>
      <c r="CA24" s="6">
        <f t="shared" ref="CA24" si="232">BC24-BO24</f>
        <v>0</v>
      </c>
      <c r="CB24" s="6">
        <f t="shared" ref="CB24" si="233">BD24-BP24</f>
        <v>0</v>
      </c>
      <c r="CC24" s="6">
        <f t="shared" ref="CC24" si="234">BE24-BQ24</f>
        <v>0</v>
      </c>
      <c r="CD24" s="6">
        <f t="shared" ref="CD24" si="235">BF24-BR24</f>
        <v>0</v>
      </c>
      <c r="CE24" s="6">
        <f t="shared" ref="CE24" si="236">BG24-BS24</f>
        <v>0</v>
      </c>
      <c r="CF24" s="6">
        <f t="shared" ref="CF24" si="237">BH24-BT24</f>
        <v>0</v>
      </c>
      <c r="CG24" s="6">
        <f t="shared" ref="CG24" si="238">BI24-BU24</f>
        <v>0</v>
      </c>
      <c r="CH24" s="6">
        <f t="shared" ref="CH24" si="239">BJ24-BV24</f>
        <v>0</v>
      </c>
      <c r="CI24" s="6">
        <f t="shared" ref="CI24" si="240">BK24-BW24</f>
        <v>0</v>
      </c>
      <c r="CJ24" s="6">
        <f t="shared" ref="CJ24" si="241">BL24-BX24</f>
        <v>0</v>
      </c>
      <c r="CL24" s="46">
        <f t="shared" si="181"/>
        <v>0</v>
      </c>
      <c r="CM24" s="6">
        <f>-((IF($CL24="Teknisk/adm. bistand/Feltassistent",Budsjett_FL!AR24*(1+Tabeller!$I$62),0))+(IF($CL24="Forsker - professor",Tabeller!I$55*K24,0)+IF($CL24="Prosjektleder/adm.leder",Tabeller!I$54*K24,0)+IF($CL24="Forsker - 1.aman.",Tabeller!I$56*K24,0)+IF($CL24="Gjesteforsker",Tabeller!I$58*K24,0)+IF($CL24="Postdoktor / forsker",Tabeller!I$59*K24,0)+IF($CL24="Stipendiat",Tabeller!I$60*K24,0)+IF($CL24="Forsker (rundsum)",Tabeller!I$57*K24,0)+IF($CL24="Vit.ass",Tabeller!I$61*K24,0)))</f>
        <v>0</v>
      </c>
      <c r="CN24" s="6">
        <f>-((IF($CL24="Teknisk/adm. bistand/Feltassistent",Budsjett_FL!AS24*(1+Tabeller!$I$62),0))+(IF($CL24="Forsker - professor",Tabeller!J$55*L24,0)+IF($CL24="Prosjektleder/adm.leder",Tabeller!J$54*L24,0)+IF($CL24="Forsker - 1.aman.",Tabeller!J$56*L24,0)+IF($CL24="Gjesteforsker",Tabeller!J$58*L24,0)+IF($CL24="Postdoktor / forsker",Tabeller!J$59*L24,0)+IF($CL24="Stipendiat",Tabeller!J$60*L24,0)+IF($CL24="Forsker (rundsum)",Tabeller!J$57*L24,0)+IF($CL24="Vit.ass",Tabeller!J$61*L24,0)))</f>
        <v>0</v>
      </c>
      <c r="CO24" s="6">
        <f>-((IF($CL24="Teknisk/adm. bistand/Feltassistent",Budsjett_FL!AT24*(1+Tabeller!$I$62),0))+(IF($CL24="Forsker - professor",Tabeller!K$55*M24,0)+IF($CL24="Prosjektleder/adm.leder",Tabeller!K$54*M24,0)+IF($CL24="Forsker - 1.aman.",Tabeller!K$56*M24,0)+IF($CL24="Gjesteforsker",Tabeller!K$58*M24,0)+IF($CL24="Postdoktor / forsker",Tabeller!K$59*M24,0)+IF($CL24="Stipendiat",Tabeller!K$60*M24,0)+IF($CL24="Forsker (rundsum)",Tabeller!K$57*M24,0)+IF($CL24="Vit.ass",Tabeller!K$61*M24,0)))</f>
        <v>0</v>
      </c>
      <c r="CP24" s="6">
        <f>-((IF($CL24="Teknisk/adm. bistand/Feltassistent",Budsjett_FL!AU24*(1+Tabeller!$I$62),0))+(IF($CL24="Forsker - professor",Tabeller!L$55*N24,0)+IF($CL24="Prosjektleder/adm.leder",Tabeller!L$54*N24,0)+IF($CL24="Forsker - 1.aman.",Tabeller!L$56*N24,0)+IF($CL24="Gjesteforsker",Tabeller!L$58*N24,0)+IF($CL24="Postdoktor / forsker",Tabeller!L$59*N24,0)+IF($CL24="Stipendiat",Tabeller!L$60*N24,0)+IF($CL24="Forsker (rundsum)",Tabeller!L$57*N24,0)+IF($CL24="Vit.ass",Tabeller!L$61*N24,0)))</f>
        <v>0</v>
      </c>
      <c r="CQ24" s="6">
        <f>-((IF($CL24="Teknisk/adm. bistand/Feltassistent",Budsjett_FL!AV24*(1+Tabeller!$I$62),0))+(IF($CL24="Forsker - professor",Tabeller!M$55*O24,0)+IF($CL24="Prosjektleder/adm.leder",Tabeller!M$54*O24,0)+IF($CL24="Forsker - 1.aman.",Tabeller!M$56*O24,0)+IF($CL24="Gjesteforsker",Tabeller!M$58*O24,0)+IF($CL24="Postdoktor / forsker",Tabeller!M$59*O24,0)+IF($CL24="Stipendiat",Tabeller!M$60*O24,0)+IF($CL24="Forsker (rundsum)",Tabeller!M$57*O24,0)+IF($CL24="Vit.ass",Tabeller!M$61*O24,0)))</f>
        <v>0</v>
      </c>
      <c r="CR24" s="6">
        <f>-((IF($CL24="Teknisk/adm. bistand/Feltassistent",Budsjett_FL!AW24*(1+Tabeller!$I$62),0))+(IF($CL24="Forsker - professor",Tabeller!N$55*P24,0)+IF($CL24="Prosjektleder/adm.leder",Tabeller!N$54*P24,0)+IF($CL24="Forsker - 1.aman.",Tabeller!N$56*P24,0)+IF($CL24="Gjesteforsker",Tabeller!N$58*P24,0)+IF($CL24="Postdoktor / forsker",Tabeller!N$59*P24,0)+IF($CL24="Stipendiat",Tabeller!N$60*P24,0)+IF($CL24="Forsker (rundsum)",Tabeller!N$57*P24,0)+IF($CL24="Vit.ass",Tabeller!N$61*P24,0)))</f>
        <v>0</v>
      </c>
      <c r="CS24" s="6">
        <f>-((IF($CL24="Teknisk/adm. bistand/Feltassistent",Budsjett_FL!AX24*(1+Tabeller!$I$62),0))+(IF($CL24="Forsker - professor",Tabeller!O$55*Q24,0)+IF($CL24="Prosjektleder/adm.leder",Tabeller!O$54*Q24,0)+IF($CL24="Forsker - 1.aman.",Tabeller!O$56*Q24,0)+IF($CL24="Gjesteforsker",Tabeller!O$58*Q24,0)+IF($CL24="Postdoktor / forsker",Tabeller!O$59*Q24,0)+IF($CL24="Stipendiat",Tabeller!O$60*Q24,0)+IF($CL24="Forsker (rundsum)",Tabeller!O$57*Q24,0)+IF($CL24="Vit.ass",Tabeller!O$61*Q24,0)))</f>
        <v>0</v>
      </c>
      <c r="CT24" s="6">
        <f>-((IF($CL24="Teknisk/adm. bistand/Feltassistent",Budsjett_FL!AY24*(1+Tabeller!$I$62),0))+(IF($CL24="Forsker - professor",Tabeller!P$55*R24,0)+IF($CL24="Prosjektleder/adm.leder",Tabeller!P$54*R24,0)+IF($CL24="Forsker - 1.aman.",Tabeller!P$56*R24,0)+IF($CL24="Gjesteforsker",Tabeller!P$58*R24,0)+IF($CL24="Postdoktor / forsker",Tabeller!P$59*R24,0)+IF($CL24="Stipendiat",Tabeller!P$60*R24,0)+IF($CL24="Forsker (rundsum)",Tabeller!P$57*R24,0)+IF($CL24="Vit.ass",Tabeller!P$61*R24,0)))</f>
        <v>0</v>
      </c>
      <c r="CU24" s="6">
        <f>-((IF($CL24="Teknisk/adm. bistand/Feltassistent",Budsjett_FL!AZ24*(1+Tabeller!$I$62),0))+(IF($CL24="Forsker - professor",Tabeller!Q$55*S24,0)+IF($CL24="Prosjektleder/adm.leder",Tabeller!Q$54*S24,0)+IF($CL24="Forsker - 1.aman.",Tabeller!Q$56*S24,0)+IF($CL24="Gjesteforsker",Tabeller!Q$58*S24,0)+IF($CL24="Postdoktor / forsker",Tabeller!Q$59*S24,0)+IF($CL24="Stipendiat",Tabeller!Q$60*S24,0)+IF($CL24="Forsker (rundsum)",Tabeller!Q$57*S24,0)+IF($CL24="Vit.ass",Tabeller!Q$61*S24,0)))</f>
        <v>0</v>
      </c>
      <c r="CV24" s="6">
        <f>-((IF($CL24="Teknisk/adm. bistand/Feltassistent",Budsjett_FL!BA24*(1+Tabeller!$I$62),0))+(IF($CL24="Forsker - professor",Tabeller!R$55*T24,0)+IF($CL24="Prosjektleder/adm.leder",Tabeller!R$54*T24,0)+IF($CL24="Forsker - 1.aman.",Tabeller!R$56*T24,0)+IF($CL24="Gjesteforsker",Tabeller!R$58*T24,0)+IF($CL24="Postdoktor / forsker",Tabeller!R$59*T24,0)+IF($CL24="Stipendiat",Tabeller!R$60*T24,0)+IF($CL24="Forsker (rundsum)",Tabeller!R$57*T24,0)+IF($CL24="Vit.ass",Tabeller!R$61*T24,0)))</f>
        <v>0</v>
      </c>
      <c r="CW24" s="8">
        <f t="shared" ref="CW24" si="242">SUM(CM24:CV24)</f>
        <v>0</v>
      </c>
      <c r="CZ24" s="46">
        <f t="shared" ref="CZ24" si="243">CL24</f>
        <v>0</v>
      </c>
      <c r="DA24" s="6">
        <f>-((IF($CZ24="Teknisk/adm. bistand/Feltassistent",IF(Budsjett_FL!AR24*(1+Tabeller!$I$62)&gt;Tabeller!I$55,Tabeller!I$55,Budsjett_FL!AR24*(1+Tabeller!$I$62)),0))+(IF($CZ24="Forsker - professor",Tabeller!I$55*K24,0)+IF($CZ24="Prosjektleder/adm.leder",Tabeller!I$54*K24,0)+IF($CZ24="Forsker - 1.aman.",Tabeller!I$56*K24,0)+IF($CZ24="Gjesteforsker",Tabeller!I$58*K24,0)+IF($CZ24="Postdoktor / forsker",Tabeller!I$59*K24,0)+IF($CZ24="Stipendiat",Tabeller!I$60*K24,0)+IF($CZ24="Forsker (rundsum)",Tabeller!I$57*K24,0)+IF($CZ24="Vit.ass",Tabeller!I$61*K24,0))/1)</f>
        <v>0</v>
      </c>
      <c r="DB24" s="6">
        <f>-((IF($CZ24="Teknisk/adm. bistand/Feltassistent",IF(Budsjett_FL!AS24*(1+Tabeller!$I$62)&gt;Tabeller!J$55,Tabeller!J$55,Budsjett_FL!AS24*(1+Tabeller!$I$62)),0))+(IF($CZ24="Forsker - professor",Tabeller!J$55*L24,0)+IF($CZ24="Prosjektleder/adm.leder",Tabeller!J$54*L24,0)+IF($CZ24="Forsker - 1.aman.",Tabeller!J$56*L24,0)+IF($CZ24="Gjesteforsker",Tabeller!J$58*L24,0)+IF($CZ24="Postdoktor / forsker",Tabeller!J$59*L24,0)+IF($CZ24="Stipendiat",Tabeller!J$60*L24,0)+IF($CZ24="Forsker (rundsum)",Tabeller!J$57*L24,0)+IF($CZ24="Vit.ass",Tabeller!J$61*L24,0))/1)</f>
        <v>0</v>
      </c>
      <c r="DC24" s="6">
        <f>-((IF($CZ24="Teknisk/adm. bistand/Feltassistent",IF(Budsjett_FL!AT24*(1+Tabeller!$I$62)&gt;Tabeller!K$55,Tabeller!K$55,Budsjett_FL!AT24*(1+Tabeller!$I$62)),0))+(IF($CZ24="Forsker - professor",Tabeller!K$55*M24,0)+IF($CZ24="Prosjektleder/adm.leder",Tabeller!K$54*M24,0)+IF($CZ24="Forsker - 1.aman.",Tabeller!K$56*M24,0)+IF($CZ24="Gjesteforsker",Tabeller!K$58*M24,0)+IF($CZ24="Postdoktor / forsker",Tabeller!K$59*M24,0)+IF($CZ24="Stipendiat",Tabeller!K$60*M24,0)+IF($CZ24="Forsker (rundsum)",Tabeller!K$57*M24,0)+IF($CZ24="Vit.ass",Tabeller!K$61*M24,0))/1)</f>
        <v>0</v>
      </c>
      <c r="DD24" s="6">
        <f>-((IF($CZ24="Teknisk/adm. bistand/Feltassistent",IF(Budsjett_FL!AU24*(1+Tabeller!$I$62)&gt;Tabeller!L$55,Tabeller!L$55,Budsjett_FL!AU24*(1+Tabeller!$I$62)),0))+(IF($CZ24="Forsker - professor",Tabeller!L$55*N24,0)+IF($CZ24="Prosjektleder/adm.leder",Tabeller!L$54*N24,0)+IF($CZ24="Forsker - 1.aman.",Tabeller!L$56*N24,0)+IF($CZ24="Gjesteforsker",Tabeller!L$58*N24,0)+IF($CZ24="Postdoktor / forsker",Tabeller!L$59*N24,0)+IF($CZ24="Stipendiat",Tabeller!L$60*N24,0)+IF($CZ24="Forsker (rundsum)",Tabeller!L$57*N24,0)+IF($CZ24="Vit.ass",Tabeller!L$61*N24,0))/1)</f>
        <v>0</v>
      </c>
      <c r="DE24" s="6">
        <f>-((IF($CZ24="Teknisk/adm. bistand/Feltassistent",IF(Budsjett_FL!AV24*(1+Tabeller!$I$62)&gt;Tabeller!M$55,Tabeller!M$55,Budsjett_FL!AV24*(1+Tabeller!$I$62)),0))+(IF($CZ24="Forsker - professor",Tabeller!M$55*O24,0)+IF($CZ24="Prosjektleder/adm.leder",Tabeller!M$54*O24,0)+IF($CZ24="Forsker - 1.aman.",Tabeller!M$56*O24,0)+IF($CZ24="Gjesteforsker",Tabeller!M$58*O24,0)+IF($CZ24="Postdoktor / forsker",Tabeller!M$59*O24,0)+IF($CZ24="Stipendiat",Tabeller!M$60*O24,0)+IF($CZ24="Forsker (rundsum)",Tabeller!M$57*O24,0)+IF($CZ24="Vit.ass",Tabeller!M$61*O24,0))/1)</f>
        <v>0</v>
      </c>
      <c r="DF24" s="6">
        <f>-((IF($CZ24="Teknisk/adm. bistand/Feltassistent",IF(Budsjett_FL!AW24*(1+Tabeller!$I$62)&gt;Tabeller!N$55,Tabeller!N$55,Budsjett_FL!AW24*(1+Tabeller!$I$62)),0))+(IF($CZ24="Forsker - professor",Tabeller!N$55*P24,0)+IF($CZ24="Prosjektleder/adm.leder",Tabeller!N$54*P24,0)+IF($CZ24="Forsker - 1.aman.",Tabeller!N$56*P24,0)+IF($CZ24="Gjesteforsker",Tabeller!N$58*P24,0)+IF($CZ24="Postdoktor / forsker",Tabeller!N$59*P24,0)+IF($CZ24="Stipendiat",Tabeller!N$60*P24,0)+IF($CZ24="Forsker (rundsum)",Tabeller!N$57*P24,0)+IF($CZ24="Vit.ass",Tabeller!N$61*P24,0))/1)</f>
        <v>0</v>
      </c>
      <c r="DG24" s="6">
        <f>-((IF($CZ24="Teknisk/adm. bistand/Feltassistent",IF(Budsjett_FL!AX24*(1+Tabeller!$I$62)&gt;Tabeller!O$55,Tabeller!O$55,Budsjett_FL!AX24*(1+Tabeller!$I$62)),0))+(IF($CZ24="Forsker - professor",Tabeller!O$55*Q24,0)+IF($CZ24="Prosjektleder/adm.leder",Tabeller!O$54*Q24,0)+IF($CZ24="Forsker - 1.aman.",Tabeller!O$56*Q24,0)+IF($CZ24="Gjesteforsker",Tabeller!O$58*Q24,0)+IF($CZ24="Postdoktor / forsker",Tabeller!O$59*Q24,0)+IF($CZ24="Stipendiat",Tabeller!O$60*Q24,0)+IF($CZ24="Forsker (rundsum)",Tabeller!O$57*Q24,0)+IF($CZ24="Vit.ass",Tabeller!O$61*Q24,0))/1)</f>
        <v>0</v>
      </c>
      <c r="DH24" s="6">
        <f>-((IF($CZ24="Teknisk/adm. bistand/Feltassistent",IF(Budsjett_FL!AY24*(1+Tabeller!$I$62)&gt;Tabeller!P$55,Tabeller!P$55,Budsjett_FL!AY24*(1+Tabeller!$I$62)),0))+(IF($CZ24="Forsker - professor",Tabeller!P$55*R24,0)+IF($CZ24="Prosjektleder/adm.leder",Tabeller!P$54*R24,0)+IF($CZ24="Forsker - 1.aman.",Tabeller!P$56*R24,0)+IF($CZ24="Gjesteforsker",Tabeller!P$58*R24,0)+IF($CZ24="Postdoktor / forsker",Tabeller!P$59*R24,0)+IF($CZ24="Stipendiat",Tabeller!P$60*R24,0)+IF($CZ24="Forsker (rundsum)",Tabeller!P$57*R24,0)+IF($CZ24="Vit.ass",Tabeller!P$61*R24,0))/1)</f>
        <v>0</v>
      </c>
      <c r="DI24" s="6">
        <f>-((IF($CZ24="Teknisk/adm. bistand/Feltassistent",IF(Budsjett_FL!AZ24*(1+Tabeller!$I$62)&gt;Tabeller!Q$55,Tabeller!Q$55,Budsjett_FL!AZ24*(1+Tabeller!$I$62)),0))+(IF($CZ24="Forsker - professor",Tabeller!Q$55*S24,0)+IF($CZ24="Prosjektleder/adm.leder",Tabeller!Q$54*S24,0)+IF($CZ24="Forsker - 1.aman.",Tabeller!Q$56*S24,0)+IF($CZ24="Gjesteforsker",Tabeller!Q$58*S24,0)+IF($CZ24="Postdoktor / forsker",Tabeller!Q$59*S24,0)+IF($CZ24="Stipendiat",Tabeller!Q$60*S24,0)+IF($CZ24="Forsker (rundsum)",Tabeller!Q$57*S24,0)+IF($CZ24="Vit.ass",Tabeller!Q$61*S24,0))/1)</f>
        <v>0</v>
      </c>
      <c r="DJ24" s="6">
        <f>-((IF($CZ24="Teknisk/adm. bistand/Feltassistent",IF(Budsjett_FL!BA24*(1+Tabeller!$I$62)&gt;Tabeller!R$55,Tabeller!R$55,Budsjett_FL!BA24*(1+Tabeller!$I$62)),0))+(IF($CZ24="Forsker - professor",Tabeller!R$55*T24,0)+IF($CZ24="Prosjektleder/adm.leder",Tabeller!R$54*T24,0)+IF($CZ24="Forsker - 1.aman.",Tabeller!R$56*T24,0)+IF($CZ24="Gjesteforsker",Tabeller!R$58*T24,0)+IF($CZ24="Postdoktor / forsker",Tabeller!R$59*T24,0)+IF($CZ24="Stipendiat",Tabeller!R$60*T24,0)+IF($CZ24="Forsker (rundsum)",Tabeller!R$57*T24,0)+IF($CZ24="Vit.ass",Tabeller!R$61*T24,0))/1)</f>
        <v>0</v>
      </c>
      <c r="DK24" s="8">
        <f t="shared" ref="DK24" si="244">SUM(DA24:DJ24)</f>
        <v>0</v>
      </c>
      <c r="DM24" s="46">
        <f t="shared" ref="DM24" si="245">CZ24</f>
        <v>0</v>
      </c>
      <c r="DN24" s="6">
        <f t="shared" si="183"/>
        <v>0</v>
      </c>
      <c r="DO24" s="6">
        <f t="shared" si="184"/>
        <v>0</v>
      </c>
      <c r="DP24" s="6">
        <f t="shared" si="185"/>
        <v>0</v>
      </c>
      <c r="DQ24" s="6">
        <f t="shared" si="186"/>
        <v>0</v>
      </c>
      <c r="DR24" s="6">
        <f t="shared" si="187"/>
        <v>0</v>
      </c>
      <c r="DS24" s="6">
        <f t="shared" si="188"/>
        <v>0</v>
      </c>
      <c r="DT24" s="6">
        <f t="shared" si="189"/>
        <v>0</v>
      </c>
      <c r="DU24" s="6">
        <f t="shared" si="190"/>
        <v>0</v>
      </c>
      <c r="DV24" s="6">
        <f t="shared" si="191"/>
        <v>0</v>
      </c>
      <c r="DW24" s="6">
        <f t="shared" si="192"/>
        <v>0</v>
      </c>
      <c r="DX24" s="8">
        <f t="shared" ref="DX24" si="246">SUM(DN24:DW24)</f>
        <v>0</v>
      </c>
      <c r="DZ24" s="46">
        <f t="shared" ref="DZ24" si="247">DM24</f>
        <v>0</v>
      </c>
      <c r="EA24" s="6">
        <f t="shared" si="193"/>
        <v>0</v>
      </c>
      <c r="EB24" s="6">
        <f t="shared" si="194"/>
        <v>0</v>
      </c>
      <c r="EC24" s="6">
        <f t="shared" si="195"/>
        <v>0</v>
      </c>
      <c r="ED24" s="6">
        <f t="shared" si="196"/>
        <v>0</v>
      </c>
      <c r="EE24" s="6">
        <f t="shared" si="197"/>
        <v>0</v>
      </c>
      <c r="EF24" s="6">
        <f t="shared" si="198"/>
        <v>0</v>
      </c>
      <c r="EG24" s="6">
        <f t="shared" si="199"/>
        <v>0</v>
      </c>
      <c r="EH24" s="6">
        <f t="shared" si="200"/>
        <v>0</v>
      </c>
      <c r="EI24" s="6">
        <f t="shared" si="201"/>
        <v>0</v>
      </c>
      <c r="EJ24" s="6">
        <f t="shared" si="202"/>
        <v>0</v>
      </c>
      <c r="EK24" s="8">
        <f t="shared" ref="EK24" si="248">SUM(EA24:EJ24)</f>
        <v>0</v>
      </c>
      <c r="EM24" s="46">
        <f t="shared" ref="EM24" si="249">DZ24</f>
        <v>0</v>
      </c>
      <c r="EN24" s="6">
        <f t="shared" si="203"/>
        <v>0</v>
      </c>
      <c r="EO24" s="6">
        <f t="shared" si="204"/>
        <v>0</v>
      </c>
      <c r="EP24" s="6">
        <f t="shared" si="205"/>
        <v>0</v>
      </c>
      <c r="EQ24" s="6">
        <f t="shared" si="206"/>
        <v>0</v>
      </c>
      <c r="ER24" s="6">
        <f t="shared" si="207"/>
        <v>0</v>
      </c>
      <c r="ES24" s="6">
        <f t="shared" si="208"/>
        <v>0</v>
      </c>
      <c r="ET24" s="6">
        <f t="shared" si="209"/>
        <v>0</v>
      </c>
      <c r="EU24" s="6">
        <f t="shared" si="210"/>
        <v>0</v>
      </c>
      <c r="EV24" s="6">
        <f t="shared" si="211"/>
        <v>0</v>
      </c>
      <c r="EW24" s="6">
        <f t="shared" si="212"/>
        <v>0</v>
      </c>
      <c r="EX24" s="8">
        <f t="shared" ref="EX24" si="250">SUM(EN24:EW24)</f>
        <v>0</v>
      </c>
      <c r="FA24" s="46">
        <f t="shared" ref="FA24" si="251">EM24</f>
        <v>0</v>
      </c>
      <c r="FB24" s="6"/>
      <c r="FC24" s="6"/>
      <c r="FD24" s="6"/>
      <c r="FE24" s="6"/>
      <c r="FF24" s="6"/>
      <c r="FG24" s="6"/>
      <c r="FH24" s="6"/>
      <c r="FI24" s="6"/>
      <c r="FJ24" s="6"/>
      <c r="FK24" s="6"/>
      <c r="FL24" s="8">
        <f t="shared" ref="FL24" si="252">SUM(FB24:FK24)</f>
        <v>0</v>
      </c>
      <c r="FO24" s="6">
        <f>IFERROR(IF($B24="Teknisk/adm. Bistand",(K24)*Tabeller!J$11,(K24)*Tabeller!J$10),0)</f>
        <v>0</v>
      </c>
      <c r="FP24" s="6">
        <f>IFERROR(IF($B24="Teknisk/adm. Bistand",(L24)*Tabeller!K$11,(L24)*Tabeller!K$10),0)</f>
        <v>0</v>
      </c>
      <c r="FQ24" s="6">
        <f>IFERROR(IF($B24="Teknisk/adm. Bistand",(M24)*Tabeller!L$11,(M24)*Tabeller!L$10),0)</f>
        <v>0</v>
      </c>
      <c r="FR24" s="6">
        <f>IFERROR(IF($B24="Teknisk/adm. Bistand",(N24)*Tabeller!M$11,(N24)*Tabeller!M$10),0)</f>
        <v>0</v>
      </c>
      <c r="FS24" s="6">
        <f>IFERROR(IF($B24="Teknisk/adm. Bistand",(O24)*Tabeller!N$11,(O24)*Tabeller!N$10),0)</f>
        <v>0</v>
      </c>
      <c r="FT24" s="6">
        <f>IFERROR(IF($B24="Teknisk/adm. Bistand",(P24)*Tabeller!O$11,(P24)*Tabeller!O$10),0)</f>
        <v>0</v>
      </c>
      <c r="FU24" s="6">
        <f>IFERROR(IF($B24="Teknisk/adm. Bistand",(Q24)*Tabeller!P$11,(Q24)*Tabeller!P$10),0)</f>
        <v>0</v>
      </c>
      <c r="FV24" s="6">
        <f>IFERROR(IF($B24="Teknisk/adm. Bistand",(R24)*Tabeller!Q$11,(R24)*Tabeller!Q$10),0)</f>
        <v>0</v>
      </c>
      <c r="FW24" s="6">
        <f>IFERROR(IF($B24="Teknisk/adm. Bistand",(S24)*Tabeller!R$11,(S24)*Tabeller!R$10),0)</f>
        <v>0</v>
      </c>
      <c r="FX24" s="6">
        <f>IFERROR(IF($B24="Teknisk/adm. Bistand",(T24)*Tabeller!S$11,(T24)*Tabeller!S$10),0)</f>
        <v>0</v>
      </c>
    </row>
    <row r="25" spans="2:180" ht="15" x14ac:dyDescent="0.25">
      <c r="B25" s="12" t="s">
        <v>91</v>
      </c>
      <c r="C25" s="16">
        <f>SUM(C16:C24)</f>
        <v>0</v>
      </c>
      <c r="D25" s="16">
        <f>SUM(D16:D24)</f>
        <v>0</v>
      </c>
      <c r="E25" s="16">
        <f>SUM(E16:E24)</f>
        <v>0</v>
      </c>
      <c r="F25" s="16">
        <f>SUM(F16:F24)</f>
        <v>0</v>
      </c>
      <c r="G25" s="56">
        <f>SUM(G16:G24)</f>
        <v>0</v>
      </c>
      <c r="H25" s="12"/>
      <c r="I25" s="12"/>
      <c r="J25" s="13"/>
      <c r="K25" s="55">
        <f t="shared" ref="K25:T25" si="253">SUM(K16:K24)</f>
        <v>0</v>
      </c>
      <c r="L25" s="55">
        <f t="shared" si="253"/>
        <v>0</v>
      </c>
      <c r="M25" s="55">
        <f t="shared" si="253"/>
        <v>0</v>
      </c>
      <c r="N25" s="55">
        <f t="shared" si="253"/>
        <v>0</v>
      </c>
      <c r="O25" s="55">
        <f t="shared" si="253"/>
        <v>0</v>
      </c>
      <c r="P25" s="55">
        <f t="shared" si="253"/>
        <v>0</v>
      </c>
      <c r="Q25" s="55">
        <f t="shared" si="253"/>
        <v>0</v>
      </c>
      <c r="R25" s="55">
        <f t="shared" si="253"/>
        <v>0</v>
      </c>
      <c r="S25" s="55">
        <f t="shared" si="253"/>
        <v>0</v>
      </c>
      <c r="T25" s="55">
        <f t="shared" si="253"/>
        <v>0</v>
      </c>
      <c r="AJ25" s="88"/>
      <c r="AR25" s="8">
        <f t="shared" ref="AR25:BA25" si="254">SUM(AR16:AR24)</f>
        <v>0</v>
      </c>
      <c r="AS25" s="8">
        <f t="shared" si="254"/>
        <v>0</v>
      </c>
      <c r="AT25" s="8">
        <f t="shared" si="254"/>
        <v>0</v>
      </c>
      <c r="AU25" s="8">
        <f t="shared" si="254"/>
        <v>0</v>
      </c>
      <c r="AV25" s="8">
        <f t="shared" si="254"/>
        <v>0</v>
      </c>
      <c r="AW25" s="8">
        <f t="shared" si="254"/>
        <v>0</v>
      </c>
      <c r="AX25" s="8">
        <f t="shared" si="254"/>
        <v>0</v>
      </c>
      <c r="AY25" s="8">
        <f t="shared" si="254"/>
        <v>0</v>
      </c>
      <c r="AZ25" s="8">
        <f t="shared" si="254"/>
        <v>0</v>
      </c>
      <c r="BA25" s="8">
        <f t="shared" si="254"/>
        <v>0</v>
      </c>
      <c r="BB25" s="30">
        <f>SUM(AR25:BA25)</f>
        <v>0</v>
      </c>
      <c r="BC25" s="8">
        <f t="shared" ref="BC25:BL25" si="255">SUM(BC16:BC24)</f>
        <v>0</v>
      </c>
      <c r="BD25" s="8">
        <f t="shared" si="255"/>
        <v>0</v>
      </c>
      <c r="BE25" s="8">
        <f t="shared" si="255"/>
        <v>0</v>
      </c>
      <c r="BF25" s="8">
        <f t="shared" si="255"/>
        <v>0</v>
      </c>
      <c r="BG25" s="8">
        <f t="shared" si="255"/>
        <v>0</v>
      </c>
      <c r="BH25" s="8">
        <f t="shared" si="255"/>
        <v>0</v>
      </c>
      <c r="BI25" s="8">
        <f t="shared" si="255"/>
        <v>0</v>
      </c>
      <c r="BJ25" s="8">
        <f t="shared" si="255"/>
        <v>0</v>
      </c>
      <c r="BK25" s="8">
        <f t="shared" si="255"/>
        <v>0</v>
      </c>
      <c r="BL25" s="8">
        <f t="shared" si="255"/>
        <v>0</v>
      </c>
      <c r="BO25" s="8">
        <f t="shared" ref="BO25:BX25" si="256">SUM(BO16:BO24)</f>
        <v>0</v>
      </c>
      <c r="BP25" s="8">
        <f t="shared" si="256"/>
        <v>0</v>
      </c>
      <c r="BQ25" s="8">
        <f t="shared" si="256"/>
        <v>0</v>
      </c>
      <c r="BR25" s="8">
        <f t="shared" si="256"/>
        <v>0</v>
      </c>
      <c r="BS25" s="8">
        <f t="shared" si="256"/>
        <v>0</v>
      </c>
      <c r="BT25" s="8">
        <f t="shared" si="256"/>
        <v>0</v>
      </c>
      <c r="BU25" s="8">
        <f t="shared" si="256"/>
        <v>0</v>
      </c>
      <c r="BV25" s="8">
        <f t="shared" si="256"/>
        <v>0</v>
      </c>
      <c r="BW25" s="8">
        <f t="shared" si="256"/>
        <v>0</v>
      </c>
      <c r="BX25" s="8">
        <f t="shared" si="256"/>
        <v>0</v>
      </c>
      <c r="BY25" s="30"/>
      <c r="BZ25" s="30"/>
      <c r="CA25" s="8">
        <f t="shared" ref="CA25:CJ25" si="257">SUM(CA16:CA24)</f>
        <v>0</v>
      </c>
      <c r="CB25" s="8">
        <f t="shared" si="257"/>
        <v>0</v>
      </c>
      <c r="CC25" s="8">
        <f t="shared" si="257"/>
        <v>0</v>
      </c>
      <c r="CD25" s="8">
        <f t="shared" si="257"/>
        <v>0</v>
      </c>
      <c r="CE25" s="8">
        <f t="shared" si="257"/>
        <v>0</v>
      </c>
      <c r="CF25" s="8">
        <f t="shared" si="257"/>
        <v>0</v>
      </c>
      <c r="CG25" s="8">
        <f t="shared" si="257"/>
        <v>0</v>
      </c>
      <c r="CH25" s="8">
        <f t="shared" si="257"/>
        <v>0</v>
      </c>
      <c r="CI25" s="8">
        <f t="shared" si="257"/>
        <v>0</v>
      </c>
      <c r="CJ25" s="8">
        <f t="shared" si="257"/>
        <v>0</v>
      </c>
      <c r="CK25" s="30"/>
      <c r="CM25" s="8">
        <f t="shared" ref="CM25:CV25" si="258">SUM(CM16:CM24)</f>
        <v>0</v>
      </c>
      <c r="CN25" s="8">
        <f t="shared" si="258"/>
        <v>0</v>
      </c>
      <c r="CO25" s="8">
        <f t="shared" si="258"/>
        <v>0</v>
      </c>
      <c r="CP25" s="8">
        <f t="shared" si="258"/>
        <v>0</v>
      </c>
      <c r="CQ25" s="8">
        <f t="shared" si="258"/>
        <v>0</v>
      </c>
      <c r="CR25" s="8">
        <f t="shared" si="258"/>
        <v>0</v>
      </c>
      <c r="CS25" s="8">
        <f t="shared" si="258"/>
        <v>0</v>
      </c>
      <c r="CT25" s="8">
        <f t="shared" si="258"/>
        <v>0</v>
      </c>
      <c r="CU25" s="8">
        <f t="shared" si="258"/>
        <v>0</v>
      </c>
      <c r="CV25" s="8">
        <f t="shared" si="258"/>
        <v>0</v>
      </c>
      <c r="CW25" s="8">
        <f t="shared" si="214"/>
        <v>0</v>
      </c>
      <c r="CZ25" s="46"/>
      <c r="DA25" s="8">
        <f t="shared" ref="DA25:DJ25" si="259">SUM(DA16:DA24)</f>
        <v>0</v>
      </c>
      <c r="DB25" s="8">
        <f t="shared" si="259"/>
        <v>0</v>
      </c>
      <c r="DC25" s="8">
        <f t="shared" si="259"/>
        <v>0</v>
      </c>
      <c r="DD25" s="8">
        <f t="shared" si="259"/>
        <v>0</v>
      </c>
      <c r="DE25" s="8">
        <f t="shared" si="259"/>
        <v>0</v>
      </c>
      <c r="DF25" s="8">
        <f t="shared" si="259"/>
        <v>0</v>
      </c>
      <c r="DG25" s="8">
        <f t="shared" si="259"/>
        <v>0</v>
      </c>
      <c r="DH25" s="8">
        <f t="shared" si="259"/>
        <v>0</v>
      </c>
      <c r="DI25" s="8">
        <f t="shared" si="259"/>
        <v>0</v>
      </c>
      <c r="DJ25" s="8">
        <f t="shared" si="259"/>
        <v>0</v>
      </c>
      <c r="DK25" s="8">
        <f t="shared" si="215"/>
        <v>0</v>
      </c>
      <c r="DM25" s="46">
        <f t="shared" si="65"/>
        <v>0</v>
      </c>
      <c r="DN25" s="8">
        <f t="shared" ref="DN25:DW25" si="260">SUM(DN16:DN24)</f>
        <v>0</v>
      </c>
      <c r="DO25" s="8">
        <f t="shared" si="260"/>
        <v>0</v>
      </c>
      <c r="DP25" s="8">
        <f t="shared" si="260"/>
        <v>0</v>
      </c>
      <c r="DQ25" s="8">
        <f t="shared" si="260"/>
        <v>0</v>
      </c>
      <c r="DR25" s="8">
        <f t="shared" si="260"/>
        <v>0</v>
      </c>
      <c r="DS25" s="8">
        <f t="shared" si="260"/>
        <v>0</v>
      </c>
      <c r="DT25" s="8">
        <f t="shared" si="260"/>
        <v>0</v>
      </c>
      <c r="DU25" s="8">
        <f t="shared" si="260"/>
        <v>0</v>
      </c>
      <c r="DV25" s="8">
        <f t="shared" si="260"/>
        <v>0</v>
      </c>
      <c r="DW25" s="8">
        <f t="shared" si="260"/>
        <v>0</v>
      </c>
      <c r="DX25" s="8">
        <f t="shared" si="216"/>
        <v>0</v>
      </c>
      <c r="DZ25" s="46">
        <f t="shared" si="67"/>
        <v>0</v>
      </c>
      <c r="EA25" s="8">
        <f t="shared" ref="EA25:EJ25" si="261">SUM(EA16:EA24)</f>
        <v>0</v>
      </c>
      <c r="EB25" s="8">
        <f t="shared" si="261"/>
        <v>0</v>
      </c>
      <c r="EC25" s="8">
        <f t="shared" si="261"/>
        <v>0</v>
      </c>
      <c r="ED25" s="8">
        <f t="shared" si="261"/>
        <v>0</v>
      </c>
      <c r="EE25" s="8">
        <f t="shared" si="261"/>
        <v>0</v>
      </c>
      <c r="EF25" s="8">
        <f t="shared" si="261"/>
        <v>0</v>
      </c>
      <c r="EG25" s="8">
        <f t="shared" si="261"/>
        <v>0</v>
      </c>
      <c r="EH25" s="8">
        <f t="shared" si="261"/>
        <v>0</v>
      </c>
      <c r="EI25" s="8">
        <f t="shared" si="261"/>
        <v>0</v>
      </c>
      <c r="EJ25" s="8">
        <f t="shared" si="261"/>
        <v>0</v>
      </c>
      <c r="EK25" s="8">
        <f t="shared" si="217"/>
        <v>0</v>
      </c>
      <c r="EM25" s="46">
        <f t="shared" si="69"/>
        <v>0</v>
      </c>
      <c r="EN25" s="8">
        <f t="shared" ref="EN25:EW25" si="262">SUM(EN16:EN24)</f>
        <v>0</v>
      </c>
      <c r="EO25" s="8">
        <f t="shared" si="262"/>
        <v>0</v>
      </c>
      <c r="EP25" s="8">
        <f t="shared" si="262"/>
        <v>0</v>
      </c>
      <c r="EQ25" s="8">
        <f t="shared" si="262"/>
        <v>0</v>
      </c>
      <c r="ER25" s="8">
        <f t="shared" si="262"/>
        <v>0</v>
      </c>
      <c r="ES25" s="8">
        <f t="shared" si="262"/>
        <v>0</v>
      </c>
      <c r="ET25" s="8">
        <f t="shared" si="262"/>
        <v>0</v>
      </c>
      <c r="EU25" s="8">
        <f t="shared" si="262"/>
        <v>0</v>
      </c>
      <c r="EV25" s="8">
        <f t="shared" si="262"/>
        <v>0</v>
      </c>
      <c r="EW25" s="8">
        <f t="shared" si="262"/>
        <v>0</v>
      </c>
      <c r="EX25" s="8">
        <f t="shared" si="218"/>
        <v>0</v>
      </c>
      <c r="FA25" s="46">
        <f t="shared" si="55"/>
        <v>0</v>
      </c>
      <c r="FB25" s="8">
        <f t="shared" ref="FB25:FK25" si="263">SUM(FB16:FB24)</f>
        <v>0</v>
      </c>
      <c r="FC25" s="8">
        <f t="shared" si="263"/>
        <v>0</v>
      </c>
      <c r="FD25" s="8">
        <f t="shared" si="263"/>
        <v>0</v>
      </c>
      <c r="FE25" s="8">
        <f t="shared" si="263"/>
        <v>0</v>
      </c>
      <c r="FF25" s="8">
        <f t="shared" si="263"/>
        <v>0</v>
      </c>
      <c r="FG25" s="8">
        <f t="shared" si="263"/>
        <v>0</v>
      </c>
      <c r="FH25" s="8">
        <f t="shared" si="263"/>
        <v>0</v>
      </c>
      <c r="FI25" s="8">
        <f t="shared" si="263"/>
        <v>0</v>
      </c>
      <c r="FJ25" s="8">
        <f t="shared" si="263"/>
        <v>0</v>
      </c>
      <c r="FK25" s="8">
        <f t="shared" si="263"/>
        <v>0</v>
      </c>
      <c r="FL25" s="8">
        <f t="shared" si="219"/>
        <v>0</v>
      </c>
      <c r="FO25" s="8">
        <f t="shared" ref="FO25:FX25" si="264">SUM(FO16:FO24)</f>
        <v>0</v>
      </c>
      <c r="FP25" s="8">
        <f t="shared" si="264"/>
        <v>0</v>
      </c>
      <c r="FQ25" s="8">
        <f t="shared" si="264"/>
        <v>0</v>
      </c>
      <c r="FR25" s="8">
        <f t="shared" si="264"/>
        <v>0</v>
      </c>
      <c r="FS25" s="8">
        <f t="shared" si="264"/>
        <v>0</v>
      </c>
      <c r="FT25" s="8">
        <f t="shared" si="264"/>
        <v>0</v>
      </c>
      <c r="FU25" s="8">
        <f t="shared" si="264"/>
        <v>0</v>
      </c>
      <c r="FV25" s="8">
        <f t="shared" si="264"/>
        <v>0</v>
      </c>
      <c r="FW25" s="8">
        <f t="shared" si="264"/>
        <v>0</v>
      </c>
      <c r="FX25" s="8">
        <f t="shared" si="264"/>
        <v>0</v>
      </c>
    </row>
    <row r="26" spans="2:180" ht="21" x14ac:dyDescent="0.35">
      <c r="B26" s="28"/>
      <c r="D26" s="7"/>
      <c r="E26" s="7"/>
      <c r="F26" s="7"/>
      <c r="G26" s="7"/>
      <c r="H26" s="24"/>
      <c r="I26" s="24"/>
      <c r="J26" s="7"/>
      <c r="K26" s="29" t="s">
        <v>85</v>
      </c>
      <c r="L26" s="7"/>
      <c r="M26" s="7"/>
      <c r="N26" s="7"/>
      <c r="O26" s="7"/>
      <c r="P26" s="7"/>
      <c r="Q26" s="7"/>
      <c r="R26" s="7"/>
      <c r="S26" s="7"/>
      <c r="T26" s="7"/>
      <c r="AC26" s="7"/>
      <c r="AD26" s="7"/>
      <c r="AE26" s="7"/>
      <c r="AF26" s="7"/>
      <c r="AG26" s="7"/>
      <c r="AI26" s="7"/>
      <c r="AJ26" s="90"/>
      <c r="AK26" s="7"/>
      <c r="AL26" s="7"/>
      <c r="AM26" s="7"/>
      <c r="AN26" s="7"/>
      <c r="AO26" s="7"/>
      <c r="AP26" s="7"/>
      <c r="AQ26" s="7"/>
      <c r="AR26" s="7"/>
      <c r="AS26" s="7"/>
      <c r="AT26" s="7"/>
      <c r="AU26" s="7"/>
      <c r="AV26" s="7"/>
      <c r="AW26" s="7"/>
      <c r="AX26" s="7"/>
      <c r="AY26" s="7"/>
      <c r="AZ26" s="7"/>
      <c r="BA26" s="7"/>
      <c r="BC26" s="7"/>
      <c r="BD26" s="7"/>
      <c r="BE26" s="7"/>
      <c r="BF26" s="7"/>
      <c r="BG26" s="7"/>
      <c r="BH26" s="7"/>
      <c r="BI26" s="7"/>
      <c r="BJ26" s="7"/>
      <c r="BK26" s="7"/>
      <c r="BL26" s="7"/>
      <c r="BO26" s="7"/>
      <c r="BP26" s="7"/>
      <c r="BQ26" s="7"/>
      <c r="BR26" s="7"/>
      <c r="BS26" s="7"/>
      <c r="BT26" s="7"/>
      <c r="BU26" s="7"/>
      <c r="BV26" s="7"/>
      <c r="BW26" s="7"/>
      <c r="BX26" s="7"/>
      <c r="CZ26" s="46"/>
      <c r="DM26" s="46">
        <f t="shared" si="65"/>
        <v>0</v>
      </c>
      <c r="DZ26" s="46">
        <f t="shared" si="67"/>
        <v>0</v>
      </c>
      <c r="EM26" s="46">
        <f t="shared" si="69"/>
        <v>0</v>
      </c>
      <c r="FA26" s="46">
        <f t="shared" si="55"/>
        <v>0</v>
      </c>
      <c r="FO26" s="7"/>
      <c r="FP26" s="7"/>
      <c r="FQ26" s="7"/>
      <c r="FR26" s="7"/>
      <c r="FS26" s="7"/>
      <c r="FT26" s="7"/>
      <c r="FU26" s="7"/>
      <c r="FV26" s="7"/>
      <c r="FW26" s="7"/>
      <c r="FX26" s="7"/>
    </row>
    <row r="27" spans="2:180" ht="15" x14ac:dyDescent="0.25">
      <c r="B27" s="485" t="s">
        <v>92</v>
      </c>
      <c r="C27" s="485" t="s">
        <v>67</v>
      </c>
      <c r="D27" s="485" t="s">
        <v>68</v>
      </c>
      <c r="E27" s="485" t="s">
        <v>69</v>
      </c>
      <c r="F27" s="485" t="s">
        <v>70</v>
      </c>
      <c r="G27" s="485" t="s">
        <v>71</v>
      </c>
      <c r="H27" s="485" t="s">
        <v>72</v>
      </c>
      <c r="I27" s="485" t="s">
        <v>73</v>
      </c>
      <c r="J27" s="485" t="s">
        <v>74</v>
      </c>
      <c r="K27" s="486">
        <f t="shared" ref="K27:T27" si="265">K15</f>
        <v>1</v>
      </c>
      <c r="L27" s="486">
        <f t="shared" si="265"/>
        <v>2</v>
      </c>
      <c r="M27" s="486">
        <f t="shared" si="265"/>
        <v>3</v>
      </c>
      <c r="N27" s="486">
        <f t="shared" si="265"/>
        <v>4</v>
      </c>
      <c r="O27" s="486">
        <f t="shared" si="265"/>
        <v>5</v>
      </c>
      <c r="P27" s="486">
        <f t="shared" si="265"/>
        <v>6</v>
      </c>
      <c r="Q27" s="486">
        <f t="shared" si="265"/>
        <v>7</v>
      </c>
      <c r="R27" s="486">
        <f t="shared" si="265"/>
        <v>8</v>
      </c>
      <c r="S27" s="486">
        <f t="shared" si="265"/>
        <v>9</v>
      </c>
      <c r="T27" s="486">
        <f t="shared" si="265"/>
        <v>10</v>
      </c>
      <c r="AG27" s="31" t="s">
        <v>75</v>
      </c>
      <c r="AH27" s="31" t="s">
        <v>76</v>
      </c>
      <c r="AI27" s="31" t="s">
        <v>77</v>
      </c>
      <c r="AJ27" s="89" t="s">
        <v>78</v>
      </c>
      <c r="AK27" s="31" t="s">
        <v>79</v>
      </c>
      <c r="AL27" s="31" t="s">
        <v>80</v>
      </c>
      <c r="AM27" s="31" t="s">
        <v>81</v>
      </c>
      <c r="AN27" s="31" t="s">
        <v>82</v>
      </c>
      <c r="AO27" s="31" t="s">
        <v>83</v>
      </c>
      <c r="AR27" s="8">
        <f t="shared" ref="AR27:BA27" si="266">K27</f>
        <v>1</v>
      </c>
      <c r="AS27" s="8">
        <f t="shared" si="266"/>
        <v>2</v>
      </c>
      <c r="AT27" s="8">
        <f t="shared" si="266"/>
        <v>3</v>
      </c>
      <c r="AU27" s="8">
        <f t="shared" si="266"/>
        <v>4</v>
      </c>
      <c r="AV27" s="8">
        <f t="shared" si="266"/>
        <v>5</v>
      </c>
      <c r="AW27" s="8">
        <f t="shared" si="266"/>
        <v>6</v>
      </c>
      <c r="AX27" s="8">
        <f t="shared" si="266"/>
        <v>7</v>
      </c>
      <c r="AY27" s="8">
        <f t="shared" si="266"/>
        <v>8</v>
      </c>
      <c r="AZ27" s="8">
        <f t="shared" si="266"/>
        <v>9</v>
      </c>
      <c r="BA27" s="8">
        <f t="shared" si="266"/>
        <v>10</v>
      </c>
      <c r="BC27" s="6">
        <f t="shared" ref="BC27:BL27" si="267">AR27</f>
        <v>1</v>
      </c>
      <c r="BD27" s="6">
        <f t="shared" si="267"/>
        <v>2</v>
      </c>
      <c r="BE27" s="6">
        <f t="shared" si="267"/>
        <v>3</v>
      </c>
      <c r="BF27" s="6">
        <f t="shared" si="267"/>
        <v>4</v>
      </c>
      <c r="BG27" s="6">
        <f t="shared" si="267"/>
        <v>5</v>
      </c>
      <c r="BH27" s="6">
        <f t="shared" si="267"/>
        <v>6</v>
      </c>
      <c r="BI27" s="6">
        <f t="shared" si="267"/>
        <v>7</v>
      </c>
      <c r="BJ27" s="6">
        <f t="shared" si="267"/>
        <v>8</v>
      </c>
      <c r="BK27" s="6">
        <f t="shared" si="267"/>
        <v>9</v>
      </c>
      <c r="BL27" s="6">
        <f t="shared" si="267"/>
        <v>10</v>
      </c>
      <c r="BO27" s="8">
        <f>BC27</f>
        <v>1</v>
      </c>
      <c r="BP27" s="8">
        <f t="shared" ref="BP27:BX27" si="268">BD27</f>
        <v>2</v>
      </c>
      <c r="BQ27" s="8">
        <f t="shared" si="268"/>
        <v>3</v>
      </c>
      <c r="BR27" s="8">
        <f t="shared" si="268"/>
        <v>4</v>
      </c>
      <c r="BS27" s="8">
        <f t="shared" si="268"/>
        <v>5</v>
      </c>
      <c r="BT27" s="8">
        <f t="shared" si="268"/>
        <v>6</v>
      </c>
      <c r="BU27" s="8">
        <f t="shared" si="268"/>
        <v>7</v>
      </c>
      <c r="BV27" s="8">
        <f t="shared" si="268"/>
        <v>8</v>
      </c>
      <c r="BW27" s="8">
        <f t="shared" si="268"/>
        <v>9</v>
      </c>
      <c r="BX27" s="8">
        <f t="shared" si="268"/>
        <v>10</v>
      </c>
      <c r="CA27" s="8">
        <f t="shared" ref="CA27:CJ27" si="269">CM27</f>
        <v>1</v>
      </c>
      <c r="CB27" s="8">
        <f t="shared" si="269"/>
        <v>2</v>
      </c>
      <c r="CC27" s="8">
        <f t="shared" si="269"/>
        <v>3</v>
      </c>
      <c r="CD27" s="8">
        <f t="shared" si="269"/>
        <v>4</v>
      </c>
      <c r="CE27" s="8">
        <f t="shared" si="269"/>
        <v>5</v>
      </c>
      <c r="CF27" s="8">
        <f t="shared" si="269"/>
        <v>6</v>
      </c>
      <c r="CG27" s="8">
        <f t="shared" si="269"/>
        <v>7</v>
      </c>
      <c r="CH27" s="8">
        <f t="shared" si="269"/>
        <v>8</v>
      </c>
      <c r="CI27" s="8">
        <f t="shared" si="269"/>
        <v>9</v>
      </c>
      <c r="CJ27" s="8">
        <f t="shared" si="269"/>
        <v>10</v>
      </c>
      <c r="CM27" s="8">
        <f>BO27</f>
        <v>1</v>
      </c>
      <c r="CN27" s="8">
        <f t="shared" ref="CN27:CV27" si="270">BP27</f>
        <v>2</v>
      </c>
      <c r="CO27" s="8">
        <f t="shared" si="270"/>
        <v>3</v>
      </c>
      <c r="CP27" s="8">
        <f t="shared" si="270"/>
        <v>4</v>
      </c>
      <c r="CQ27" s="8">
        <f t="shared" si="270"/>
        <v>5</v>
      </c>
      <c r="CR27" s="8">
        <f t="shared" si="270"/>
        <v>6</v>
      </c>
      <c r="CS27" s="8">
        <f t="shared" si="270"/>
        <v>7</v>
      </c>
      <c r="CT27" s="8">
        <f t="shared" si="270"/>
        <v>8</v>
      </c>
      <c r="CU27" s="8">
        <f t="shared" si="270"/>
        <v>9</v>
      </c>
      <c r="CV27" s="8">
        <f t="shared" si="270"/>
        <v>10</v>
      </c>
      <c r="CW27" s="8" t="s">
        <v>70</v>
      </c>
      <c r="CZ27" s="46"/>
      <c r="DA27" s="8">
        <f>BO27</f>
        <v>1</v>
      </c>
      <c r="DB27" s="8">
        <f t="shared" ref="DB27:DK27" si="271">BP27</f>
        <v>2</v>
      </c>
      <c r="DC27" s="8">
        <f t="shared" si="271"/>
        <v>3</v>
      </c>
      <c r="DD27" s="8">
        <f t="shared" si="271"/>
        <v>4</v>
      </c>
      <c r="DE27" s="8">
        <f t="shared" si="271"/>
        <v>5</v>
      </c>
      <c r="DF27" s="8">
        <f t="shared" si="271"/>
        <v>6</v>
      </c>
      <c r="DG27" s="8">
        <f t="shared" si="271"/>
        <v>7</v>
      </c>
      <c r="DH27" s="8">
        <f t="shared" si="271"/>
        <v>8</v>
      </c>
      <c r="DI27" s="8">
        <f t="shared" si="271"/>
        <v>9</v>
      </c>
      <c r="DJ27" s="8">
        <f t="shared" si="271"/>
        <v>10</v>
      </c>
      <c r="DK27" s="8">
        <f t="shared" si="271"/>
        <v>0</v>
      </c>
      <c r="DM27" s="46">
        <f t="shared" si="65"/>
        <v>0</v>
      </c>
      <c r="DN27" s="8">
        <f t="shared" ref="DN27:DX27" si="272">DN15</f>
        <v>1</v>
      </c>
      <c r="DO27" s="8">
        <f t="shared" si="272"/>
        <v>2</v>
      </c>
      <c r="DP27" s="8">
        <f t="shared" si="272"/>
        <v>3</v>
      </c>
      <c r="DQ27" s="8">
        <f t="shared" si="272"/>
        <v>4</v>
      </c>
      <c r="DR27" s="8">
        <f t="shared" si="272"/>
        <v>5</v>
      </c>
      <c r="DS27" s="8">
        <f t="shared" si="272"/>
        <v>6</v>
      </c>
      <c r="DT27" s="8">
        <f t="shared" si="272"/>
        <v>7</v>
      </c>
      <c r="DU27" s="8">
        <f t="shared" si="272"/>
        <v>8</v>
      </c>
      <c r="DV27" s="8">
        <f t="shared" si="272"/>
        <v>9</v>
      </c>
      <c r="DW27" s="8">
        <f t="shared" si="272"/>
        <v>10</v>
      </c>
      <c r="DX27" s="8">
        <f t="shared" si="272"/>
        <v>0</v>
      </c>
      <c r="DZ27" s="46">
        <f t="shared" si="67"/>
        <v>0</v>
      </c>
      <c r="EA27" s="8">
        <f t="shared" ref="EA27:EK27" si="273">EA15</f>
        <v>1</v>
      </c>
      <c r="EB27" s="8">
        <f t="shared" si="273"/>
        <v>2</v>
      </c>
      <c r="EC27" s="8">
        <f t="shared" si="273"/>
        <v>3</v>
      </c>
      <c r="ED27" s="8">
        <f t="shared" si="273"/>
        <v>4</v>
      </c>
      <c r="EE27" s="8">
        <f t="shared" si="273"/>
        <v>5</v>
      </c>
      <c r="EF27" s="8">
        <f t="shared" si="273"/>
        <v>6</v>
      </c>
      <c r="EG27" s="8">
        <f t="shared" si="273"/>
        <v>7</v>
      </c>
      <c r="EH27" s="8">
        <f t="shared" si="273"/>
        <v>8</v>
      </c>
      <c r="EI27" s="8">
        <f t="shared" si="273"/>
        <v>9</v>
      </c>
      <c r="EJ27" s="8">
        <f t="shared" si="273"/>
        <v>10</v>
      </c>
      <c r="EK27" s="8" t="str">
        <f t="shared" si="273"/>
        <v>Totalt</v>
      </c>
      <c r="EM27" s="46">
        <f t="shared" si="69"/>
        <v>0</v>
      </c>
      <c r="EN27" s="8">
        <f t="shared" ref="EN27:EX27" si="274">EN15</f>
        <v>1</v>
      </c>
      <c r="EO27" s="8">
        <f t="shared" si="274"/>
        <v>2</v>
      </c>
      <c r="EP27" s="8">
        <f t="shared" si="274"/>
        <v>3</v>
      </c>
      <c r="EQ27" s="8">
        <f t="shared" si="274"/>
        <v>4</v>
      </c>
      <c r="ER27" s="8">
        <f t="shared" si="274"/>
        <v>5</v>
      </c>
      <c r="ES27" s="8">
        <f t="shared" si="274"/>
        <v>6</v>
      </c>
      <c r="ET27" s="8">
        <f t="shared" si="274"/>
        <v>7</v>
      </c>
      <c r="EU27" s="8">
        <f t="shared" si="274"/>
        <v>8</v>
      </c>
      <c r="EV27" s="8">
        <f t="shared" si="274"/>
        <v>9</v>
      </c>
      <c r="EW27" s="8">
        <f t="shared" si="274"/>
        <v>10</v>
      </c>
      <c r="EX27" s="8">
        <f t="shared" si="274"/>
        <v>0</v>
      </c>
      <c r="FA27" s="46">
        <f t="shared" si="55"/>
        <v>0</v>
      </c>
      <c r="FB27" s="8">
        <f t="shared" ref="FB27:FL27" si="275">FB15</f>
        <v>1</v>
      </c>
      <c r="FC27" s="8">
        <f t="shared" si="275"/>
        <v>2</v>
      </c>
      <c r="FD27" s="8">
        <f t="shared" si="275"/>
        <v>3</v>
      </c>
      <c r="FE27" s="8">
        <f t="shared" si="275"/>
        <v>4</v>
      </c>
      <c r="FF27" s="8">
        <f t="shared" si="275"/>
        <v>5</v>
      </c>
      <c r="FG27" s="8">
        <f t="shared" si="275"/>
        <v>6</v>
      </c>
      <c r="FH27" s="8">
        <f t="shared" si="275"/>
        <v>7</v>
      </c>
      <c r="FI27" s="8">
        <f t="shared" si="275"/>
        <v>8</v>
      </c>
      <c r="FJ27" s="8">
        <f t="shared" si="275"/>
        <v>9</v>
      </c>
      <c r="FK27" s="8">
        <f t="shared" si="275"/>
        <v>10</v>
      </c>
      <c r="FL27" s="8">
        <f t="shared" si="275"/>
        <v>0</v>
      </c>
      <c r="FO27" s="6">
        <f t="shared" ref="FO27:FX27" si="276">AR27</f>
        <v>1</v>
      </c>
      <c r="FP27" s="6">
        <f t="shared" si="276"/>
        <v>2</v>
      </c>
      <c r="FQ27" s="6">
        <f t="shared" si="276"/>
        <v>3</v>
      </c>
      <c r="FR27" s="6">
        <f t="shared" si="276"/>
        <v>4</v>
      </c>
      <c r="FS27" s="6">
        <f t="shared" si="276"/>
        <v>5</v>
      </c>
      <c r="FT27" s="6">
        <f t="shared" si="276"/>
        <v>6</v>
      </c>
      <c r="FU27" s="6">
        <f t="shared" si="276"/>
        <v>7</v>
      </c>
      <c r="FV27" s="6">
        <f t="shared" si="276"/>
        <v>8</v>
      </c>
      <c r="FW27" s="6">
        <f t="shared" si="276"/>
        <v>9</v>
      </c>
      <c r="FX27" s="6">
        <f t="shared" si="276"/>
        <v>10</v>
      </c>
    </row>
    <row r="28" spans="2:180" ht="15" x14ac:dyDescent="0.25">
      <c r="B28" s="704" t="s">
        <v>169</v>
      </c>
      <c r="C28" s="705"/>
      <c r="D28" s="705"/>
      <c r="E28" s="705"/>
      <c r="F28" s="705"/>
      <c r="G28" s="705"/>
      <c r="H28" s="705"/>
      <c r="I28" s="705"/>
      <c r="J28" s="705"/>
      <c r="K28" s="705"/>
      <c r="L28" s="705"/>
      <c r="M28" s="705"/>
      <c r="N28" s="705"/>
      <c r="O28" s="705"/>
      <c r="P28" s="705"/>
      <c r="Q28" s="705"/>
      <c r="R28" s="705"/>
      <c r="S28" s="705"/>
      <c r="T28" s="706"/>
      <c r="AG28" s="6">
        <f t="shared" ref="AG28:AG30" si="277">I28</f>
        <v>0</v>
      </c>
      <c r="AH28" s="6">
        <f>AG28*Tabeller!$I$35</f>
        <v>0</v>
      </c>
      <c r="AI28" s="6">
        <f t="shared" ref="AI28:AI30" si="278">IF(AG28&gt;0,(AH28-400)/52*47,0)</f>
        <v>0</v>
      </c>
      <c r="AJ28" s="87">
        <f>AI28*Tabeller!$H$26</f>
        <v>0</v>
      </c>
      <c r="AK28" s="6">
        <f>SUM(AI28:AJ28,AL28)*Tabeller!$H$28</f>
        <v>0</v>
      </c>
      <c r="AL28" s="6">
        <f>AH28*Tabeller!$H$27</f>
        <v>0</v>
      </c>
      <c r="AM28" s="6">
        <f t="shared" ref="AM28:AM30" si="279">SUM(AI28:AL28)</f>
        <v>0</v>
      </c>
      <c r="AN28" s="6" t="e">
        <f>AM28+(IF(#REF!="Teknisk adm bistand",Registrering!$E$51,Registrering!$B$51))</f>
        <v>#REF!</v>
      </c>
      <c r="AO28" s="6" t="e">
        <f>AN28/Tabeller!$H$5</f>
        <v>#REF!</v>
      </c>
      <c r="AP28" s="30"/>
      <c r="AR28" s="6">
        <f>((K28*Budsjett_FL!$AM28))</f>
        <v>0</v>
      </c>
      <c r="AS28" s="6">
        <f>((L28*Budsjett_FL!$AM28)*(Tabeller!J$35))</f>
        <v>0</v>
      </c>
      <c r="AT28" s="6">
        <f>((M28*Budsjett_FL!$AM28)*(Tabeller!K$35))</f>
        <v>0</v>
      </c>
      <c r="AU28" s="6">
        <f>((N28*Budsjett_FL!$AM28)*(Tabeller!L$35))</f>
        <v>0</v>
      </c>
      <c r="AV28" s="6">
        <f>((O28*Budsjett_FL!$AM28)*(Tabeller!M$35))</f>
        <v>0</v>
      </c>
      <c r="AW28" s="6">
        <f>((P28*Budsjett_FL!$AM28)*(Tabeller!N$35))</f>
        <v>0</v>
      </c>
      <c r="AX28" s="6">
        <f>((Q28*Budsjett_FL!$AM28)*(Tabeller!O$35))</f>
        <v>0</v>
      </c>
      <c r="AY28" s="6">
        <f>((R28*Budsjett_FL!$AM28)*(Tabeller!P$35))</f>
        <v>0</v>
      </c>
      <c r="AZ28" s="6">
        <f>((S28*Budsjett_FL!$AM28)*(Tabeller!Q$35))</f>
        <v>0</v>
      </c>
      <c r="BA28" s="6">
        <f>((T28*Budsjett_FL!$AM28)*(Tabeller!R$35))</f>
        <v>0</v>
      </c>
      <c r="BC28" s="6">
        <f t="shared" ref="BC28:BL30" si="280">IFERROR(IF($E$81&gt;$E$80,$E$81*AR28,FO28),0)</f>
        <v>0</v>
      </c>
      <c r="BD28" s="6">
        <f t="shared" si="280"/>
        <v>0</v>
      </c>
      <c r="BE28" s="6">
        <f t="shared" si="280"/>
        <v>0</v>
      </c>
      <c r="BF28" s="6">
        <f t="shared" si="280"/>
        <v>0</v>
      </c>
      <c r="BG28" s="6">
        <f t="shared" si="280"/>
        <v>0</v>
      </c>
      <c r="BH28" s="6">
        <f t="shared" si="280"/>
        <v>0</v>
      </c>
      <c r="BI28" s="6">
        <f t="shared" si="280"/>
        <v>0</v>
      </c>
      <c r="BJ28" s="6">
        <f t="shared" si="280"/>
        <v>0</v>
      </c>
      <c r="BK28" s="6">
        <f t="shared" si="280"/>
        <v>0</v>
      </c>
      <c r="BL28" s="6">
        <f t="shared" si="280"/>
        <v>0</v>
      </c>
      <c r="BO28" s="6"/>
      <c r="BP28" s="6"/>
      <c r="BQ28" s="6"/>
      <c r="BR28" s="6"/>
      <c r="BS28" s="6"/>
      <c r="BT28" s="6"/>
      <c r="BU28" s="6"/>
      <c r="BV28" s="6"/>
      <c r="BW28" s="6"/>
      <c r="BX28" s="6"/>
      <c r="CA28" s="6">
        <f>BC28</f>
        <v>0</v>
      </c>
      <c r="CB28" s="6">
        <f t="shared" ref="CB28:CJ30" si="281">BD28</f>
        <v>0</v>
      </c>
      <c r="CC28" s="6">
        <f t="shared" si="281"/>
        <v>0</v>
      </c>
      <c r="CD28" s="6">
        <f t="shared" si="281"/>
        <v>0</v>
      </c>
      <c r="CE28" s="6">
        <f t="shared" si="281"/>
        <v>0</v>
      </c>
      <c r="CF28" s="6">
        <f t="shared" si="281"/>
        <v>0</v>
      </c>
      <c r="CG28" s="6">
        <f t="shared" si="281"/>
        <v>0</v>
      </c>
      <c r="CH28" s="6">
        <f t="shared" si="281"/>
        <v>0</v>
      </c>
      <c r="CI28" s="6">
        <f t="shared" si="281"/>
        <v>0</v>
      </c>
      <c r="CJ28" s="6">
        <f t="shared" si="281"/>
        <v>0</v>
      </c>
      <c r="CL28" s="46" t="e">
        <f>#REF!</f>
        <v>#REF!</v>
      </c>
      <c r="CM28" s="6"/>
      <c r="CN28" s="6"/>
      <c r="CO28" s="6"/>
      <c r="CP28" s="6"/>
      <c r="CQ28" s="6"/>
      <c r="CR28" s="6"/>
      <c r="CS28" s="6"/>
      <c r="CT28" s="6"/>
      <c r="CU28" s="6"/>
      <c r="CV28" s="6"/>
      <c r="CW28" s="8">
        <f>SUM(CM28:CV28)</f>
        <v>0</v>
      </c>
      <c r="CZ28" s="46" t="e">
        <f t="shared" ref="CZ28:CZ31" si="282">CL28</f>
        <v>#REF!</v>
      </c>
      <c r="DA28" s="6"/>
      <c r="DB28" s="6"/>
      <c r="DC28" s="6"/>
      <c r="DD28" s="6"/>
      <c r="DE28" s="6"/>
      <c r="DF28" s="6"/>
      <c r="DG28" s="6"/>
      <c r="DH28" s="6"/>
      <c r="DI28" s="6"/>
      <c r="DJ28" s="6"/>
      <c r="DK28" s="8">
        <f>SUM(DA28:DJ28)</f>
        <v>0</v>
      </c>
      <c r="DM28" s="46" t="e">
        <f t="shared" si="65"/>
        <v>#REF!</v>
      </c>
      <c r="DN28" s="6"/>
      <c r="DO28" s="6"/>
      <c r="DP28" s="6"/>
      <c r="DQ28" s="6"/>
      <c r="DR28" s="6"/>
      <c r="DS28" s="6"/>
      <c r="DT28" s="6"/>
      <c r="DU28" s="6"/>
      <c r="DV28" s="6"/>
      <c r="DW28" s="6"/>
      <c r="DX28" s="8">
        <f>SUM(DN28:DW28)</f>
        <v>0</v>
      </c>
      <c r="DZ28" s="46" t="e">
        <f t="shared" si="67"/>
        <v>#REF!</v>
      </c>
      <c r="EA28" s="6"/>
      <c r="EB28" s="6"/>
      <c r="EC28" s="6"/>
      <c r="ED28" s="6"/>
      <c r="EE28" s="6"/>
      <c r="EF28" s="6"/>
      <c r="EG28" s="6"/>
      <c r="EH28" s="6"/>
      <c r="EI28" s="6"/>
      <c r="EJ28" s="6"/>
      <c r="EK28" s="8">
        <f>SUM(EA28:EJ28)</f>
        <v>0</v>
      </c>
      <c r="EM28" s="46" t="e">
        <f t="shared" si="69"/>
        <v>#REF!</v>
      </c>
      <c r="EN28" s="6"/>
      <c r="EO28" s="6"/>
      <c r="EP28" s="6"/>
      <c r="EQ28" s="6"/>
      <c r="ER28" s="6"/>
      <c r="ES28" s="6"/>
      <c r="ET28" s="6"/>
      <c r="EU28" s="6"/>
      <c r="EV28" s="6"/>
      <c r="EW28" s="6"/>
      <c r="EX28" s="8">
        <f>SUM(EN28:EW28)</f>
        <v>0</v>
      </c>
      <c r="FA28" s="46" t="e">
        <f t="shared" si="55"/>
        <v>#REF!</v>
      </c>
      <c r="FB28" s="6">
        <f t="shared" ref="FB28:FK30" si="283">IF($H28=$FA$1,AR28,0)</f>
        <v>0</v>
      </c>
      <c r="FC28" s="6">
        <f t="shared" si="283"/>
        <v>0</v>
      </c>
      <c r="FD28" s="6">
        <f t="shared" si="283"/>
        <v>0</v>
      </c>
      <c r="FE28" s="6">
        <f t="shared" si="283"/>
        <v>0</v>
      </c>
      <c r="FF28" s="6">
        <f t="shared" si="283"/>
        <v>0</v>
      </c>
      <c r="FG28" s="6">
        <f t="shared" si="283"/>
        <v>0</v>
      </c>
      <c r="FH28" s="6">
        <f t="shared" si="283"/>
        <v>0</v>
      </c>
      <c r="FI28" s="6">
        <f t="shared" si="283"/>
        <v>0</v>
      </c>
      <c r="FJ28" s="6">
        <f t="shared" si="283"/>
        <v>0</v>
      </c>
      <c r="FK28" s="6">
        <f t="shared" si="283"/>
        <v>0</v>
      </c>
      <c r="FL28" s="8">
        <f>SUM(FB28:FK28)</f>
        <v>0</v>
      </c>
      <c r="FO28" s="6">
        <f>IFERROR(IF(#REF!="Teknisk/adm. Bistand",(K28)*Tabeller!J$11,(K28)*Tabeller!J$10),0)</f>
        <v>0</v>
      </c>
      <c r="FP28" s="6">
        <f>IFERROR(IF(#REF!="Teknisk/adm. Bistand",(L28)*Tabeller!K$11,(L28)*Tabeller!K$10),0)</f>
        <v>0</v>
      </c>
      <c r="FQ28" s="6">
        <f>IFERROR(IF(#REF!="Teknisk/adm. Bistand",(M28)*Tabeller!L$11,(M28)*Tabeller!L$10),0)</f>
        <v>0</v>
      </c>
      <c r="FR28" s="6">
        <f>IFERROR(IF(#REF!="Teknisk/adm. Bistand",(N28)*Tabeller!M$11,(N28)*Tabeller!M$10),0)</f>
        <v>0</v>
      </c>
      <c r="FS28" s="6">
        <f>IFERROR(IF(#REF!="Teknisk/adm. Bistand",(O28)*Tabeller!N$11,(O28)*Tabeller!N$10),0)</f>
        <v>0</v>
      </c>
      <c r="FT28" s="6">
        <f>IFERROR(IF(#REF!="Teknisk/adm. Bistand",(P28)*Tabeller!O$11,(P28)*Tabeller!O$10),0)</f>
        <v>0</v>
      </c>
      <c r="FU28" s="6">
        <f>IFERROR(IF(#REF!="Teknisk/adm. Bistand",(Q28)*Tabeller!P$11,(Q28)*Tabeller!P$10),0)</f>
        <v>0</v>
      </c>
      <c r="FV28" s="6">
        <f>IFERROR(IF(#REF!="Teknisk/adm. Bistand",(R28)*Tabeller!Q$11,(R28)*Tabeller!Q$10),0)</f>
        <v>0</v>
      </c>
      <c r="FW28" s="6">
        <f>IFERROR(IF(#REF!="Teknisk/adm. Bistand",(S28)*Tabeller!R$11,(S28)*Tabeller!R$10),0)</f>
        <v>0</v>
      </c>
      <c r="FX28" s="6">
        <f>IFERROR(IF(#REF!="Teknisk/adm. Bistand",(T28)*Tabeller!S$11,(T28)*Tabeller!S$10),0)</f>
        <v>0</v>
      </c>
    </row>
    <row r="29" spans="2:180" ht="15" x14ac:dyDescent="0.25">
      <c r="B29" s="707"/>
      <c r="C29" s="708"/>
      <c r="D29" s="708"/>
      <c r="E29" s="708"/>
      <c r="F29" s="708"/>
      <c r="G29" s="708"/>
      <c r="H29" s="708"/>
      <c r="I29" s="708"/>
      <c r="J29" s="708"/>
      <c r="K29" s="708"/>
      <c r="L29" s="708"/>
      <c r="M29" s="708"/>
      <c r="N29" s="708"/>
      <c r="O29" s="708"/>
      <c r="P29" s="708"/>
      <c r="Q29" s="708"/>
      <c r="R29" s="708"/>
      <c r="S29" s="708"/>
      <c r="T29" s="709"/>
      <c r="AG29" s="6">
        <f t="shared" si="277"/>
        <v>0</v>
      </c>
      <c r="AH29" s="6">
        <f>AG29*Tabeller!$I$35</f>
        <v>0</v>
      </c>
      <c r="AI29" s="6">
        <f t="shared" si="278"/>
        <v>0</v>
      </c>
      <c r="AJ29" s="87">
        <f>AI29*Tabeller!$H$26</f>
        <v>0</v>
      </c>
      <c r="AK29" s="6">
        <f>SUM(AI29:AJ29,AL29)*Tabeller!$H$28</f>
        <v>0</v>
      </c>
      <c r="AL29" s="6">
        <f>AH29*Tabeller!$H$27</f>
        <v>0</v>
      </c>
      <c r="AM29" s="6">
        <f t="shared" si="279"/>
        <v>0</v>
      </c>
      <c r="AN29" s="6">
        <f>AM29+(IF(B29="Teknisk adm bistand",Registrering!$E$51,Registrering!$B$51))</f>
        <v>0</v>
      </c>
      <c r="AO29" s="6">
        <f>AN29/Tabeller!$H$5</f>
        <v>0</v>
      </c>
      <c r="AP29" s="30"/>
      <c r="AR29" s="6">
        <f>((K29*Budsjett_FL!$AM29))</f>
        <v>0</v>
      </c>
      <c r="AS29" s="6">
        <f>((L29*Budsjett_FL!$AM29)*(Tabeller!J$35))</f>
        <v>0</v>
      </c>
      <c r="AT29" s="6">
        <f>((M29*Budsjett_FL!$AM29)*(Tabeller!K$35))</f>
        <v>0</v>
      </c>
      <c r="AU29" s="6">
        <f>((N29*Budsjett_FL!$AM29)*(Tabeller!L$35))</f>
        <v>0</v>
      </c>
      <c r="AV29" s="6">
        <f>((O29*Budsjett_FL!$AM29)*(Tabeller!M$35))</f>
        <v>0</v>
      </c>
      <c r="AW29" s="6">
        <f>((P29*Budsjett_FL!$AM29)*(Tabeller!N$35))</f>
        <v>0</v>
      </c>
      <c r="AX29" s="6">
        <f>((Q29*Budsjett_FL!$AM29)*(Tabeller!O$35))</f>
        <v>0</v>
      </c>
      <c r="AY29" s="6">
        <f>((R29*Budsjett_FL!$AM29)*(Tabeller!P$35))</f>
        <v>0</v>
      </c>
      <c r="AZ29" s="6">
        <f>((S29*Budsjett_FL!$AM29)*(Tabeller!Q$35))</f>
        <v>0</v>
      </c>
      <c r="BA29" s="6">
        <f>((T29*Budsjett_FL!$AM29)*(Tabeller!R$35))</f>
        <v>0</v>
      </c>
      <c r="BC29" s="6">
        <f t="shared" si="280"/>
        <v>0</v>
      </c>
      <c r="BD29" s="6">
        <f t="shared" si="280"/>
        <v>0</v>
      </c>
      <c r="BE29" s="6">
        <f t="shared" si="280"/>
        <v>0</v>
      </c>
      <c r="BF29" s="6">
        <f t="shared" si="280"/>
        <v>0</v>
      </c>
      <c r="BG29" s="6">
        <f t="shared" si="280"/>
        <v>0</v>
      </c>
      <c r="BH29" s="6">
        <f t="shared" si="280"/>
        <v>0</v>
      </c>
      <c r="BI29" s="6">
        <f t="shared" si="280"/>
        <v>0</v>
      </c>
      <c r="BJ29" s="6">
        <f t="shared" si="280"/>
        <v>0</v>
      </c>
      <c r="BK29" s="6">
        <f t="shared" si="280"/>
        <v>0</v>
      </c>
      <c r="BL29" s="6">
        <f t="shared" si="280"/>
        <v>0</v>
      </c>
      <c r="BO29" s="6"/>
      <c r="BP29" s="6"/>
      <c r="BQ29" s="6"/>
      <c r="BR29" s="6"/>
      <c r="BS29" s="6"/>
      <c r="BT29" s="6"/>
      <c r="BU29" s="6"/>
      <c r="BV29" s="6"/>
      <c r="BW29" s="6"/>
      <c r="BX29" s="6"/>
      <c r="CA29" s="6">
        <f t="shared" ref="CA29:CA30" si="284">BC29</f>
        <v>0</v>
      </c>
      <c r="CB29" s="6">
        <f t="shared" si="281"/>
        <v>0</v>
      </c>
      <c r="CC29" s="6">
        <f t="shared" si="281"/>
        <v>0</v>
      </c>
      <c r="CD29" s="6">
        <f t="shared" si="281"/>
        <v>0</v>
      </c>
      <c r="CE29" s="6">
        <f t="shared" si="281"/>
        <v>0</v>
      </c>
      <c r="CF29" s="6">
        <f t="shared" si="281"/>
        <v>0</v>
      </c>
      <c r="CG29" s="6">
        <f t="shared" si="281"/>
        <v>0</v>
      </c>
      <c r="CH29" s="6">
        <f t="shared" si="281"/>
        <v>0</v>
      </c>
      <c r="CI29" s="6">
        <f t="shared" si="281"/>
        <v>0</v>
      </c>
      <c r="CJ29" s="6">
        <f t="shared" si="281"/>
        <v>0</v>
      </c>
      <c r="CL29" s="46">
        <f>B29</f>
        <v>0</v>
      </c>
      <c r="CM29" s="6"/>
      <c r="CN29" s="6"/>
      <c r="CO29" s="6"/>
      <c r="CP29" s="6"/>
      <c r="CQ29" s="6"/>
      <c r="CR29" s="6"/>
      <c r="CS29" s="6"/>
      <c r="CT29" s="6"/>
      <c r="CU29" s="6"/>
      <c r="CV29" s="6"/>
      <c r="CW29" s="8">
        <f t="shared" ref="CW29:CW31" si="285">SUM(CM29:CV29)</f>
        <v>0</v>
      </c>
      <c r="CZ29" s="46">
        <f t="shared" si="282"/>
        <v>0</v>
      </c>
      <c r="DA29" s="6"/>
      <c r="DB29" s="6"/>
      <c r="DC29" s="6"/>
      <c r="DD29" s="6"/>
      <c r="DE29" s="6"/>
      <c r="DF29" s="6"/>
      <c r="DG29" s="6"/>
      <c r="DH29" s="6"/>
      <c r="DI29" s="6"/>
      <c r="DJ29" s="6"/>
      <c r="DK29" s="8">
        <f t="shared" ref="DK29:DK31" si="286">SUM(DA29:DJ29)</f>
        <v>0</v>
      </c>
      <c r="DM29" s="46">
        <f t="shared" si="65"/>
        <v>0</v>
      </c>
      <c r="DN29" s="6"/>
      <c r="DO29" s="6"/>
      <c r="DP29" s="6"/>
      <c r="DQ29" s="6"/>
      <c r="DR29" s="6"/>
      <c r="DS29" s="6"/>
      <c r="DT29" s="6"/>
      <c r="DU29" s="6"/>
      <c r="DV29" s="6"/>
      <c r="DW29" s="6"/>
      <c r="DX29" s="8">
        <f t="shared" ref="DX29:DX31" si="287">SUM(DN29:DW29)</f>
        <v>0</v>
      </c>
      <c r="DZ29" s="46">
        <f t="shared" si="67"/>
        <v>0</v>
      </c>
      <c r="EA29" s="6"/>
      <c r="EB29" s="6"/>
      <c r="EC29" s="6"/>
      <c r="ED29" s="6"/>
      <c r="EE29" s="6"/>
      <c r="EF29" s="6"/>
      <c r="EG29" s="6"/>
      <c r="EH29" s="6"/>
      <c r="EI29" s="6"/>
      <c r="EJ29" s="6"/>
      <c r="EK29" s="8">
        <f t="shared" ref="EK29:EK31" si="288">SUM(EA29:EJ29)</f>
        <v>0</v>
      </c>
      <c r="EM29" s="46">
        <f t="shared" si="69"/>
        <v>0</v>
      </c>
      <c r="EN29" s="6"/>
      <c r="EO29" s="6"/>
      <c r="EP29" s="6"/>
      <c r="EQ29" s="6"/>
      <c r="ER29" s="6"/>
      <c r="ES29" s="6"/>
      <c r="ET29" s="6"/>
      <c r="EU29" s="6"/>
      <c r="EV29" s="6"/>
      <c r="EW29" s="6"/>
      <c r="EX29" s="8">
        <f t="shared" ref="EX29:EX31" si="289">SUM(EN29:EW29)</f>
        <v>0</v>
      </c>
      <c r="FA29" s="46">
        <f t="shared" si="55"/>
        <v>0</v>
      </c>
      <c r="FB29" s="6">
        <f t="shared" si="283"/>
        <v>0</v>
      </c>
      <c r="FC29" s="6">
        <f t="shared" si="283"/>
        <v>0</v>
      </c>
      <c r="FD29" s="6">
        <f t="shared" si="283"/>
        <v>0</v>
      </c>
      <c r="FE29" s="6">
        <f t="shared" si="283"/>
        <v>0</v>
      </c>
      <c r="FF29" s="6">
        <f t="shared" si="283"/>
        <v>0</v>
      </c>
      <c r="FG29" s="6">
        <f t="shared" si="283"/>
        <v>0</v>
      </c>
      <c r="FH29" s="6">
        <f t="shared" si="283"/>
        <v>0</v>
      </c>
      <c r="FI29" s="6">
        <f t="shared" si="283"/>
        <v>0</v>
      </c>
      <c r="FJ29" s="6">
        <f t="shared" si="283"/>
        <v>0</v>
      </c>
      <c r="FK29" s="6">
        <f t="shared" si="283"/>
        <v>0</v>
      </c>
      <c r="FL29" s="8">
        <f t="shared" ref="FL29:FL31" si="290">SUM(FB29:FK29)</f>
        <v>0</v>
      </c>
      <c r="FO29" s="6">
        <f>IFERROR(IF($B29="Teknisk/adm. Bistand",(K29)*Tabeller!J$11,(K29)*Tabeller!J$10),0)</f>
        <v>0</v>
      </c>
      <c r="FP29" s="6">
        <f>IFERROR(IF($B29="Teknisk/adm. Bistand",(L29)*Tabeller!K$11,(L29)*Tabeller!K$10),0)</f>
        <v>0</v>
      </c>
      <c r="FQ29" s="6">
        <f>IFERROR(IF($B29="Teknisk/adm. Bistand",(M29)*Tabeller!L$11,(M29)*Tabeller!L$10),0)</f>
        <v>0</v>
      </c>
      <c r="FR29" s="6">
        <f>IFERROR(IF($B29="Teknisk/adm. Bistand",(N29)*Tabeller!M$11,(N29)*Tabeller!M$10),0)</f>
        <v>0</v>
      </c>
      <c r="FS29" s="6">
        <f>IFERROR(IF($B29="Teknisk/adm. Bistand",(O29)*Tabeller!N$11,(O29)*Tabeller!N$10),0)</f>
        <v>0</v>
      </c>
      <c r="FT29" s="6">
        <f>IFERROR(IF($B29="Teknisk/adm. Bistand",(P29)*Tabeller!O$11,(P29)*Tabeller!O$10),0)</f>
        <v>0</v>
      </c>
      <c r="FU29" s="6">
        <f>IFERROR(IF($B29="Teknisk/adm. Bistand",(Q29)*Tabeller!P$11,(Q29)*Tabeller!P$10),0)</f>
        <v>0</v>
      </c>
      <c r="FV29" s="6">
        <f>IFERROR(IF($B29="Teknisk/adm. Bistand",(R29)*Tabeller!Q$11,(R29)*Tabeller!Q$10),0)</f>
        <v>0</v>
      </c>
      <c r="FW29" s="6">
        <f>IFERROR(IF($B29="Teknisk/adm. Bistand",(S29)*Tabeller!R$11,(S29)*Tabeller!R$10),0)</f>
        <v>0</v>
      </c>
      <c r="FX29" s="6">
        <f>IFERROR(IF($B29="Teknisk/adm. Bistand",(T29)*Tabeller!S$11,(T29)*Tabeller!S$10),0)</f>
        <v>0</v>
      </c>
    </row>
    <row r="30" spans="2:180" ht="15" x14ac:dyDescent="0.25">
      <c r="B30" s="710"/>
      <c r="C30" s="711"/>
      <c r="D30" s="711"/>
      <c r="E30" s="711"/>
      <c r="F30" s="711"/>
      <c r="G30" s="711"/>
      <c r="H30" s="711"/>
      <c r="I30" s="711"/>
      <c r="J30" s="711"/>
      <c r="K30" s="711"/>
      <c r="L30" s="711"/>
      <c r="M30" s="711"/>
      <c r="N30" s="711"/>
      <c r="O30" s="711"/>
      <c r="P30" s="711"/>
      <c r="Q30" s="711"/>
      <c r="R30" s="711"/>
      <c r="S30" s="711"/>
      <c r="T30" s="712"/>
      <c r="AG30" s="6">
        <f t="shared" si="277"/>
        <v>0</v>
      </c>
      <c r="AH30" s="6">
        <f>AG30*Tabeller!$I$35</f>
        <v>0</v>
      </c>
      <c r="AI30" s="6">
        <f t="shared" si="278"/>
        <v>0</v>
      </c>
      <c r="AJ30" s="87">
        <f>AI30*Tabeller!$H$26</f>
        <v>0</v>
      </c>
      <c r="AK30" s="6">
        <f>SUM(AI30:AJ30,AL30)*Tabeller!$H$28</f>
        <v>0</v>
      </c>
      <c r="AL30" s="6">
        <f>AH30*Tabeller!$H$27</f>
        <v>0</v>
      </c>
      <c r="AM30" s="6">
        <f t="shared" si="279"/>
        <v>0</v>
      </c>
      <c r="AN30" s="6">
        <f>AM30+(IF(B30="Teknisk adm bistand",Registrering!$E$51,Registrering!$B$51))</f>
        <v>0</v>
      </c>
      <c r="AO30" s="6">
        <f>AN30/Tabeller!$H$5</f>
        <v>0</v>
      </c>
      <c r="AP30" s="30"/>
      <c r="AR30" s="6">
        <f>((K30*Budsjett_FL!$AM30))</f>
        <v>0</v>
      </c>
      <c r="AS30" s="6">
        <f>((L30*Budsjett_FL!$AM30)*(Tabeller!J$35))</f>
        <v>0</v>
      </c>
      <c r="AT30" s="6">
        <f>((M30*Budsjett_FL!$AM30)*(Tabeller!K$35))</f>
        <v>0</v>
      </c>
      <c r="AU30" s="6">
        <f>((N30*Budsjett_FL!$AM30)*(Tabeller!L$35))</f>
        <v>0</v>
      </c>
      <c r="AV30" s="6">
        <f>((O30*Budsjett_FL!$AM30)*(Tabeller!M$35))</f>
        <v>0</v>
      </c>
      <c r="AW30" s="6">
        <f>((P30*Budsjett_FL!$AM30)*(Tabeller!N$35))</f>
        <v>0</v>
      </c>
      <c r="AX30" s="6">
        <f>((Q30*Budsjett_FL!$AM30)*(Tabeller!O$35))</f>
        <v>0</v>
      </c>
      <c r="AY30" s="6">
        <f>((R30*Budsjett_FL!$AM30)*(Tabeller!P$35))</f>
        <v>0</v>
      </c>
      <c r="AZ30" s="6">
        <f>((S30*Budsjett_FL!$AM30)*(Tabeller!Q$35))</f>
        <v>0</v>
      </c>
      <c r="BA30" s="6">
        <f>((T30*Budsjett_FL!$AM30)*(Tabeller!R$35))</f>
        <v>0</v>
      </c>
      <c r="BC30" s="6">
        <f t="shared" si="280"/>
        <v>0</v>
      </c>
      <c r="BD30" s="6">
        <f t="shared" si="280"/>
        <v>0</v>
      </c>
      <c r="BE30" s="6">
        <f t="shared" si="280"/>
        <v>0</v>
      </c>
      <c r="BF30" s="6">
        <f t="shared" si="280"/>
        <v>0</v>
      </c>
      <c r="BG30" s="6">
        <f t="shared" si="280"/>
        <v>0</v>
      </c>
      <c r="BH30" s="6">
        <f t="shared" si="280"/>
        <v>0</v>
      </c>
      <c r="BI30" s="6">
        <f t="shared" si="280"/>
        <v>0</v>
      </c>
      <c r="BJ30" s="6">
        <f t="shared" si="280"/>
        <v>0</v>
      </c>
      <c r="BK30" s="6">
        <f t="shared" si="280"/>
        <v>0</v>
      </c>
      <c r="BL30" s="6">
        <f t="shared" si="280"/>
        <v>0</v>
      </c>
      <c r="BO30" s="6"/>
      <c r="BP30" s="6"/>
      <c r="BQ30" s="6"/>
      <c r="BR30" s="6"/>
      <c r="BS30" s="6"/>
      <c r="BT30" s="6"/>
      <c r="BU30" s="6"/>
      <c r="BV30" s="6"/>
      <c r="BW30" s="6"/>
      <c r="BX30" s="6"/>
      <c r="CA30" s="6">
        <f t="shared" si="284"/>
        <v>0</v>
      </c>
      <c r="CB30" s="6">
        <f t="shared" si="281"/>
        <v>0</v>
      </c>
      <c r="CC30" s="6">
        <f t="shared" si="281"/>
        <v>0</v>
      </c>
      <c r="CD30" s="6">
        <f t="shared" si="281"/>
        <v>0</v>
      </c>
      <c r="CE30" s="6">
        <f t="shared" si="281"/>
        <v>0</v>
      </c>
      <c r="CF30" s="6">
        <f t="shared" si="281"/>
        <v>0</v>
      </c>
      <c r="CG30" s="6">
        <f t="shared" si="281"/>
        <v>0</v>
      </c>
      <c r="CH30" s="6">
        <f t="shared" si="281"/>
        <v>0</v>
      </c>
      <c r="CI30" s="6">
        <f t="shared" si="281"/>
        <v>0</v>
      </c>
      <c r="CJ30" s="6">
        <f t="shared" si="281"/>
        <v>0</v>
      </c>
      <c r="CL30" s="46">
        <f>B30</f>
        <v>0</v>
      </c>
      <c r="CM30" s="6"/>
      <c r="CN30" s="6"/>
      <c r="CO30" s="6"/>
      <c r="CP30" s="6"/>
      <c r="CQ30" s="6"/>
      <c r="CR30" s="6"/>
      <c r="CS30" s="6"/>
      <c r="CT30" s="6"/>
      <c r="CU30" s="6"/>
      <c r="CV30" s="6"/>
      <c r="CW30" s="8">
        <f t="shared" si="285"/>
        <v>0</v>
      </c>
      <c r="CZ30" s="46">
        <f t="shared" si="282"/>
        <v>0</v>
      </c>
      <c r="DA30" s="6"/>
      <c r="DB30" s="6"/>
      <c r="DC30" s="6"/>
      <c r="DD30" s="6"/>
      <c r="DE30" s="6"/>
      <c r="DF30" s="6"/>
      <c r="DG30" s="6"/>
      <c r="DH30" s="6"/>
      <c r="DI30" s="6"/>
      <c r="DJ30" s="6"/>
      <c r="DK30" s="8">
        <f t="shared" si="286"/>
        <v>0</v>
      </c>
      <c r="DM30" s="46">
        <f t="shared" si="65"/>
        <v>0</v>
      </c>
      <c r="DN30" s="6"/>
      <c r="DO30" s="6"/>
      <c r="DP30" s="6"/>
      <c r="DQ30" s="6"/>
      <c r="DR30" s="6"/>
      <c r="DS30" s="6"/>
      <c r="DT30" s="6"/>
      <c r="DU30" s="6"/>
      <c r="DV30" s="6"/>
      <c r="DW30" s="6"/>
      <c r="DX30" s="8">
        <f t="shared" si="287"/>
        <v>0</v>
      </c>
      <c r="DZ30" s="46">
        <f t="shared" si="67"/>
        <v>0</v>
      </c>
      <c r="EA30" s="6"/>
      <c r="EB30" s="6"/>
      <c r="EC30" s="6"/>
      <c r="ED30" s="6"/>
      <c r="EE30" s="6"/>
      <c r="EF30" s="6"/>
      <c r="EG30" s="6"/>
      <c r="EH30" s="6"/>
      <c r="EI30" s="6"/>
      <c r="EJ30" s="6"/>
      <c r="EK30" s="8">
        <f t="shared" si="288"/>
        <v>0</v>
      </c>
      <c r="EM30" s="46">
        <f t="shared" si="69"/>
        <v>0</v>
      </c>
      <c r="EN30" s="6"/>
      <c r="EO30" s="6"/>
      <c r="EP30" s="6"/>
      <c r="EQ30" s="6"/>
      <c r="ER30" s="6"/>
      <c r="ES30" s="6"/>
      <c r="ET30" s="6"/>
      <c r="EU30" s="6"/>
      <c r="EV30" s="6"/>
      <c r="EW30" s="6"/>
      <c r="EX30" s="8">
        <f t="shared" si="289"/>
        <v>0</v>
      </c>
      <c r="FA30" s="46">
        <f t="shared" si="55"/>
        <v>0</v>
      </c>
      <c r="FB30" s="6">
        <f t="shared" si="283"/>
        <v>0</v>
      </c>
      <c r="FC30" s="6">
        <f t="shared" si="283"/>
        <v>0</v>
      </c>
      <c r="FD30" s="6">
        <f t="shared" si="283"/>
        <v>0</v>
      </c>
      <c r="FE30" s="6">
        <f t="shared" si="283"/>
        <v>0</v>
      </c>
      <c r="FF30" s="6">
        <f t="shared" si="283"/>
        <v>0</v>
      </c>
      <c r="FG30" s="6">
        <f t="shared" si="283"/>
        <v>0</v>
      </c>
      <c r="FH30" s="6">
        <f t="shared" si="283"/>
        <v>0</v>
      </c>
      <c r="FI30" s="6">
        <f t="shared" si="283"/>
        <v>0</v>
      </c>
      <c r="FJ30" s="6">
        <f t="shared" si="283"/>
        <v>0</v>
      </c>
      <c r="FK30" s="6">
        <f t="shared" si="283"/>
        <v>0</v>
      </c>
      <c r="FL30" s="8">
        <f t="shared" ref="FL30" si="291">SUM(FB30:FK30)</f>
        <v>0</v>
      </c>
      <c r="FO30" s="6">
        <f>IFERROR(IF($B30="Teknisk/adm. Bistand",(K30)*Tabeller!J$11,(K30)*Tabeller!J$10),0)</f>
        <v>0</v>
      </c>
      <c r="FP30" s="6">
        <f>IFERROR(IF($B30="Teknisk/adm. Bistand",(L30)*Tabeller!K$11,(L30)*Tabeller!K$10),0)</f>
        <v>0</v>
      </c>
      <c r="FQ30" s="6">
        <f>IFERROR(IF($B30="Teknisk/adm. Bistand",(M30)*Tabeller!L$11,(M30)*Tabeller!L$10),0)</f>
        <v>0</v>
      </c>
      <c r="FR30" s="6">
        <f>IFERROR(IF($B30="Teknisk/adm. Bistand",(N30)*Tabeller!M$11,(N30)*Tabeller!M$10),0)</f>
        <v>0</v>
      </c>
      <c r="FS30" s="6">
        <f>IFERROR(IF($B30="Teknisk/adm. Bistand",(O30)*Tabeller!N$11,(O30)*Tabeller!N$10),0)</f>
        <v>0</v>
      </c>
      <c r="FT30" s="6">
        <f>IFERROR(IF($B30="Teknisk/adm. Bistand",(P30)*Tabeller!O$11,(P30)*Tabeller!O$10),0)</f>
        <v>0</v>
      </c>
      <c r="FU30" s="6">
        <f>IFERROR(IF($B30="Teknisk/adm. Bistand",(Q30)*Tabeller!P$11,(Q30)*Tabeller!P$10),0)</f>
        <v>0</v>
      </c>
      <c r="FV30" s="6">
        <f>IFERROR(IF($B30="Teknisk/adm. Bistand",(R30)*Tabeller!Q$11,(R30)*Tabeller!Q$10),0)</f>
        <v>0</v>
      </c>
      <c r="FW30" s="6">
        <f>IFERROR(IF($B30="Teknisk/adm. Bistand",(S30)*Tabeller!R$11,(S30)*Tabeller!R$10),0)</f>
        <v>0</v>
      </c>
      <c r="FX30" s="6">
        <f>IFERROR(IF($B30="Teknisk/adm. Bistand",(T30)*Tabeller!S$11,(T30)*Tabeller!S$10),0)</f>
        <v>0</v>
      </c>
    </row>
    <row r="31" spans="2:180" ht="15" x14ac:dyDescent="0.25">
      <c r="B31" s="487" t="s">
        <v>93</v>
      </c>
      <c r="C31" s="16">
        <f>SUM(C28:C30)</f>
        <v>0</v>
      </c>
      <c r="D31" s="16">
        <f>SUM(D28:D30)</f>
        <v>0</v>
      </c>
      <c r="E31" s="16">
        <f>SUM(E28:E30)</f>
        <v>0</v>
      </c>
      <c r="F31" s="16">
        <f>SUM(F28:F30)</f>
        <v>0</v>
      </c>
      <c r="G31" s="56">
        <f>SUM(G28:G30)</f>
        <v>0</v>
      </c>
      <c r="H31" s="487"/>
      <c r="I31" s="487"/>
      <c r="J31" s="16"/>
      <c r="K31" s="488">
        <f t="shared" ref="K31:T31" si="292">SUM(K28:K30)</f>
        <v>0</v>
      </c>
      <c r="L31" s="488">
        <f t="shared" si="292"/>
        <v>0</v>
      </c>
      <c r="M31" s="488">
        <f t="shared" si="292"/>
        <v>0</v>
      </c>
      <c r="N31" s="488">
        <f t="shared" si="292"/>
        <v>0</v>
      </c>
      <c r="O31" s="488">
        <f t="shared" si="292"/>
        <v>0</v>
      </c>
      <c r="P31" s="488">
        <f t="shared" si="292"/>
        <v>0</v>
      </c>
      <c r="Q31" s="488">
        <f t="shared" si="292"/>
        <v>0</v>
      </c>
      <c r="R31" s="488">
        <f t="shared" si="292"/>
        <v>0</v>
      </c>
      <c r="S31" s="488">
        <f t="shared" si="292"/>
        <v>0</v>
      </c>
      <c r="T31" s="488">
        <f t="shared" si="292"/>
        <v>0</v>
      </c>
      <c r="AR31" s="8">
        <f t="shared" ref="AR31:BA31" si="293">SUM(AR28:AR30)</f>
        <v>0</v>
      </c>
      <c r="AS31" s="8">
        <f t="shared" si="293"/>
        <v>0</v>
      </c>
      <c r="AT31" s="8">
        <f t="shared" si="293"/>
        <v>0</v>
      </c>
      <c r="AU31" s="8">
        <f t="shared" si="293"/>
        <v>0</v>
      </c>
      <c r="AV31" s="8">
        <f t="shared" si="293"/>
        <v>0</v>
      </c>
      <c r="AW31" s="8">
        <f t="shared" si="293"/>
        <v>0</v>
      </c>
      <c r="AX31" s="8">
        <f t="shared" si="293"/>
        <v>0</v>
      </c>
      <c r="AY31" s="8">
        <f t="shared" si="293"/>
        <v>0</v>
      </c>
      <c r="AZ31" s="8">
        <f t="shared" si="293"/>
        <v>0</v>
      </c>
      <c r="BA31" s="8">
        <f t="shared" si="293"/>
        <v>0</v>
      </c>
      <c r="BB31" s="30">
        <f>SUM(AR31:BA31)</f>
        <v>0</v>
      </c>
      <c r="BC31" s="8">
        <f t="shared" ref="BC31:BL31" si="294">SUM(BC28:BC30)</f>
        <v>0</v>
      </c>
      <c r="BD31" s="8">
        <f t="shared" si="294"/>
        <v>0</v>
      </c>
      <c r="BE31" s="8">
        <f t="shared" si="294"/>
        <v>0</v>
      </c>
      <c r="BF31" s="8">
        <f t="shared" si="294"/>
        <v>0</v>
      </c>
      <c r="BG31" s="8">
        <f t="shared" si="294"/>
        <v>0</v>
      </c>
      <c r="BH31" s="8">
        <f t="shared" si="294"/>
        <v>0</v>
      </c>
      <c r="BI31" s="8">
        <f t="shared" si="294"/>
        <v>0</v>
      </c>
      <c r="BJ31" s="8">
        <f t="shared" si="294"/>
        <v>0</v>
      </c>
      <c r="BK31" s="8">
        <f t="shared" si="294"/>
        <v>0</v>
      </c>
      <c r="BL31" s="8">
        <f t="shared" si="294"/>
        <v>0</v>
      </c>
      <c r="BO31" s="8">
        <f t="shared" ref="BO31:BX31" si="295">SUM(BO28:BO30)</f>
        <v>0</v>
      </c>
      <c r="BP31" s="8">
        <f t="shared" si="295"/>
        <v>0</v>
      </c>
      <c r="BQ31" s="8">
        <f t="shared" si="295"/>
        <v>0</v>
      </c>
      <c r="BR31" s="8">
        <f t="shared" si="295"/>
        <v>0</v>
      </c>
      <c r="BS31" s="8">
        <f t="shared" si="295"/>
        <v>0</v>
      </c>
      <c r="BT31" s="8">
        <f t="shared" si="295"/>
        <v>0</v>
      </c>
      <c r="BU31" s="8">
        <f t="shared" si="295"/>
        <v>0</v>
      </c>
      <c r="BV31" s="8">
        <f t="shared" si="295"/>
        <v>0</v>
      </c>
      <c r="BW31" s="8">
        <f t="shared" si="295"/>
        <v>0</v>
      </c>
      <c r="BX31" s="8">
        <f t="shared" si="295"/>
        <v>0</v>
      </c>
      <c r="CA31" s="8">
        <f t="shared" ref="CA31:CJ31" si="296">SUM(CA28:CA30)</f>
        <v>0</v>
      </c>
      <c r="CB31" s="8">
        <f t="shared" si="296"/>
        <v>0</v>
      </c>
      <c r="CC31" s="8">
        <f t="shared" si="296"/>
        <v>0</v>
      </c>
      <c r="CD31" s="8">
        <f t="shared" si="296"/>
        <v>0</v>
      </c>
      <c r="CE31" s="8">
        <f t="shared" si="296"/>
        <v>0</v>
      </c>
      <c r="CF31" s="8">
        <f t="shared" si="296"/>
        <v>0</v>
      </c>
      <c r="CG31" s="8">
        <f t="shared" si="296"/>
        <v>0</v>
      </c>
      <c r="CH31" s="8">
        <f t="shared" si="296"/>
        <v>0</v>
      </c>
      <c r="CI31" s="8">
        <f t="shared" si="296"/>
        <v>0</v>
      </c>
      <c r="CJ31" s="8">
        <f t="shared" si="296"/>
        <v>0</v>
      </c>
      <c r="CL31" s="46" t="str">
        <f>B31</f>
        <v xml:space="preserve">Sum frikjøp art 5896 </v>
      </c>
      <c r="CM31" s="6"/>
      <c r="CN31" s="6"/>
      <c r="CO31" s="6"/>
      <c r="CP31" s="6"/>
      <c r="CQ31" s="6"/>
      <c r="CR31" s="6"/>
      <c r="CS31" s="6"/>
      <c r="CT31" s="6"/>
      <c r="CU31" s="6"/>
      <c r="CV31" s="6"/>
      <c r="CW31" s="8">
        <f t="shared" si="285"/>
        <v>0</v>
      </c>
      <c r="CZ31" s="46" t="str">
        <f t="shared" si="282"/>
        <v xml:space="preserve">Sum frikjøp art 5896 </v>
      </c>
      <c r="DA31" s="6"/>
      <c r="DB31" s="6"/>
      <c r="DC31" s="6"/>
      <c r="DD31" s="6"/>
      <c r="DE31" s="6"/>
      <c r="DF31" s="6"/>
      <c r="DG31" s="6"/>
      <c r="DH31" s="6"/>
      <c r="DI31" s="6"/>
      <c r="DJ31" s="6"/>
      <c r="DK31" s="8">
        <f t="shared" si="286"/>
        <v>0</v>
      </c>
      <c r="DM31" s="46" t="str">
        <f t="shared" si="65"/>
        <v xml:space="preserve">Sum frikjøp art 5896 </v>
      </c>
      <c r="DN31" s="6"/>
      <c r="DO31" s="6"/>
      <c r="DP31" s="6"/>
      <c r="DQ31" s="6"/>
      <c r="DR31" s="6"/>
      <c r="DS31" s="6"/>
      <c r="DT31" s="6"/>
      <c r="DU31" s="6"/>
      <c r="DV31" s="6"/>
      <c r="DW31" s="6"/>
      <c r="DX31" s="8">
        <f t="shared" si="287"/>
        <v>0</v>
      </c>
      <c r="DZ31" s="46" t="str">
        <f t="shared" si="67"/>
        <v xml:space="preserve">Sum frikjøp art 5896 </v>
      </c>
      <c r="EA31" s="6"/>
      <c r="EB31" s="6"/>
      <c r="EC31" s="6"/>
      <c r="ED31" s="6"/>
      <c r="EE31" s="6"/>
      <c r="EF31" s="6"/>
      <c r="EG31" s="6"/>
      <c r="EH31" s="6"/>
      <c r="EI31" s="6"/>
      <c r="EJ31" s="6"/>
      <c r="EK31" s="8">
        <f t="shared" si="288"/>
        <v>0</v>
      </c>
      <c r="EM31" s="46" t="str">
        <f t="shared" si="69"/>
        <v xml:space="preserve">Sum frikjøp art 5896 </v>
      </c>
      <c r="EN31" s="6"/>
      <c r="EO31" s="6"/>
      <c r="EP31" s="6"/>
      <c r="EQ31" s="6"/>
      <c r="ER31" s="6"/>
      <c r="ES31" s="6"/>
      <c r="ET31" s="6"/>
      <c r="EU31" s="6"/>
      <c r="EV31" s="6"/>
      <c r="EW31" s="6"/>
      <c r="EX31" s="8">
        <f t="shared" si="289"/>
        <v>0</v>
      </c>
      <c r="FA31" s="46" t="str">
        <f t="shared" si="55"/>
        <v xml:space="preserve">Sum frikjøp art 5896 </v>
      </c>
      <c r="FB31" s="8">
        <f t="shared" ref="FB31:FK31" si="297">SUM(FB28:FB30)</f>
        <v>0</v>
      </c>
      <c r="FC31" s="8">
        <f t="shared" si="297"/>
        <v>0</v>
      </c>
      <c r="FD31" s="8">
        <f t="shared" si="297"/>
        <v>0</v>
      </c>
      <c r="FE31" s="8">
        <f t="shared" si="297"/>
        <v>0</v>
      </c>
      <c r="FF31" s="8">
        <f t="shared" si="297"/>
        <v>0</v>
      </c>
      <c r="FG31" s="8">
        <f t="shared" si="297"/>
        <v>0</v>
      </c>
      <c r="FH31" s="8">
        <f t="shared" si="297"/>
        <v>0</v>
      </c>
      <c r="FI31" s="8">
        <f t="shared" si="297"/>
        <v>0</v>
      </c>
      <c r="FJ31" s="8">
        <f t="shared" si="297"/>
        <v>0</v>
      </c>
      <c r="FK31" s="8">
        <f t="shared" si="297"/>
        <v>0</v>
      </c>
      <c r="FL31" s="8">
        <f t="shared" si="290"/>
        <v>0</v>
      </c>
      <c r="FO31" s="8">
        <f t="shared" ref="FO31:FX31" si="298">SUM(FO28:FO30)</f>
        <v>0</v>
      </c>
      <c r="FP31" s="8">
        <f t="shared" si="298"/>
        <v>0</v>
      </c>
      <c r="FQ31" s="8">
        <f t="shared" si="298"/>
        <v>0</v>
      </c>
      <c r="FR31" s="8">
        <f t="shared" si="298"/>
        <v>0</v>
      </c>
      <c r="FS31" s="8">
        <f t="shared" si="298"/>
        <v>0</v>
      </c>
      <c r="FT31" s="8">
        <f t="shared" si="298"/>
        <v>0</v>
      </c>
      <c r="FU31" s="8">
        <f t="shared" si="298"/>
        <v>0</v>
      </c>
      <c r="FV31" s="8">
        <f t="shared" si="298"/>
        <v>0</v>
      </c>
      <c r="FW31" s="8">
        <f t="shared" si="298"/>
        <v>0</v>
      </c>
      <c r="FX31" s="8">
        <f t="shared" si="298"/>
        <v>0</v>
      </c>
    </row>
    <row r="32" spans="2:180" ht="21" x14ac:dyDescent="0.35">
      <c r="B32" s="28"/>
      <c r="H32" s="24"/>
      <c r="I32" s="24"/>
      <c r="J32" s="28"/>
      <c r="K32" s="29" t="s">
        <v>94</v>
      </c>
      <c r="CL32" s="22"/>
      <c r="DM32" s="46">
        <f t="shared" si="65"/>
        <v>0</v>
      </c>
      <c r="DZ32" s="46">
        <f t="shared" si="67"/>
        <v>0</v>
      </c>
      <c r="EM32" s="46">
        <f t="shared" si="69"/>
        <v>0</v>
      </c>
      <c r="FA32" s="46">
        <f t="shared" si="55"/>
        <v>0</v>
      </c>
    </row>
    <row r="33" spans="2:180" ht="15" x14ac:dyDescent="0.25">
      <c r="B33" s="242" t="s">
        <v>95</v>
      </c>
      <c r="C33" s="244" t="s">
        <v>67</v>
      </c>
      <c r="D33" s="244" t="s">
        <v>68</v>
      </c>
      <c r="E33" s="244" t="s">
        <v>69</v>
      </c>
      <c r="F33" s="244" t="s">
        <v>70</v>
      </c>
      <c r="G33" s="244" t="s">
        <v>71</v>
      </c>
      <c r="H33" s="242" t="s">
        <v>72</v>
      </c>
      <c r="I33" s="242" t="s">
        <v>73</v>
      </c>
      <c r="J33" s="242" t="s">
        <v>74</v>
      </c>
      <c r="K33" s="243">
        <f t="shared" ref="K33:T33" si="299">K27</f>
        <v>1</v>
      </c>
      <c r="L33" s="243">
        <f t="shared" si="299"/>
        <v>2</v>
      </c>
      <c r="M33" s="243">
        <f t="shared" si="299"/>
        <v>3</v>
      </c>
      <c r="N33" s="243">
        <f t="shared" si="299"/>
        <v>4</v>
      </c>
      <c r="O33" s="243">
        <f t="shared" si="299"/>
        <v>5</v>
      </c>
      <c r="P33" s="243">
        <f t="shared" si="299"/>
        <v>6</v>
      </c>
      <c r="Q33" s="243">
        <f t="shared" si="299"/>
        <v>7</v>
      </c>
      <c r="R33" s="243">
        <f t="shared" si="299"/>
        <v>8</v>
      </c>
      <c r="S33" s="243">
        <f t="shared" si="299"/>
        <v>9</v>
      </c>
      <c r="T33" s="243">
        <f t="shared" si="299"/>
        <v>10</v>
      </c>
      <c r="AG33" s="31" t="s">
        <v>75</v>
      </c>
      <c r="AH33" s="31" t="s">
        <v>76</v>
      </c>
      <c r="AI33" s="31" t="s">
        <v>77</v>
      </c>
      <c r="AJ33" s="31" t="s">
        <v>78</v>
      </c>
      <c r="AK33" s="31" t="s">
        <v>79</v>
      </c>
      <c r="AL33" s="31" t="s">
        <v>80</v>
      </c>
      <c r="AM33" s="31" t="s">
        <v>81</v>
      </c>
      <c r="AN33" s="31" t="s">
        <v>82</v>
      </c>
      <c r="AO33" s="31" t="s">
        <v>83</v>
      </c>
      <c r="AR33" s="8">
        <f t="shared" ref="AR33:BA33" si="300">K33</f>
        <v>1</v>
      </c>
      <c r="AS33" s="8">
        <f t="shared" si="300"/>
        <v>2</v>
      </c>
      <c r="AT33" s="8">
        <f t="shared" si="300"/>
        <v>3</v>
      </c>
      <c r="AU33" s="8">
        <f t="shared" si="300"/>
        <v>4</v>
      </c>
      <c r="AV33" s="8">
        <f t="shared" si="300"/>
        <v>5</v>
      </c>
      <c r="AW33" s="8">
        <f t="shared" si="300"/>
        <v>6</v>
      </c>
      <c r="AX33" s="8">
        <f t="shared" si="300"/>
        <v>7</v>
      </c>
      <c r="AY33" s="8">
        <f t="shared" si="300"/>
        <v>8</v>
      </c>
      <c r="AZ33" s="8">
        <f t="shared" si="300"/>
        <v>9</v>
      </c>
      <c r="BA33" s="8">
        <f t="shared" si="300"/>
        <v>10</v>
      </c>
      <c r="BC33" s="6">
        <f t="shared" ref="BC33:BL33" si="301">AR33</f>
        <v>1</v>
      </c>
      <c r="BD33" s="6">
        <f t="shared" si="301"/>
        <v>2</v>
      </c>
      <c r="BE33" s="6">
        <f t="shared" si="301"/>
        <v>3</v>
      </c>
      <c r="BF33" s="6">
        <f t="shared" si="301"/>
        <v>4</v>
      </c>
      <c r="BG33" s="6">
        <f t="shared" si="301"/>
        <v>5</v>
      </c>
      <c r="BH33" s="6">
        <f t="shared" si="301"/>
        <v>6</v>
      </c>
      <c r="BI33" s="6">
        <f t="shared" si="301"/>
        <v>7</v>
      </c>
      <c r="BJ33" s="6">
        <f t="shared" si="301"/>
        <v>8</v>
      </c>
      <c r="BK33" s="6">
        <f t="shared" si="301"/>
        <v>9</v>
      </c>
      <c r="BL33" s="6">
        <f t="shared" si="301"/>
        <v>10</v>
      </c>
      <c r="BO33" s="8">
        <f>BC33</f>
        <v>1</v>
      </c>
      <c r="BP33" s="8">
        <f t="shared" ref="BP33:BX33" si="302">BD33</f>
        <v>2</v>
      </c>
      <c r="BQ33" s="8">
        <f t="shared" si="302"/>
        <v>3</v>
      </c>
      <c r="BR33" s="8">
        <f t="shared" si="302"/>
        <v>4</v>
      </c>
      <c r="BS33" s="8">
        <f t="shared" si="302"/>
        <v>5</v>
      </c>
      <c r="BT33" s="8">
        <f t="shared" si="302"/>
        <v>6</v>
      </c>
      <c r="BU33" s="8">
        <f t="shared" si="302"/>
        <v>7</v>
      </c>
      <c r="BV33" s="8">
        <f t="shared" si="302"/>
        <v>8</v>
      </c>
      <c r="BW33" s="8">
        <f t="shared" si="302"/>
        <v>9</v>
      </c>
      <c r="BX33" s="8">
        <f t="shared" si="302"/>
        <v>10</v>
      </c>
      <c r="CA33" s="8">
        <f t="shared" ref="CA33:CJ33" si="303">CM33</f>
        <v>1</v>
      </c>
      <c r="CB33" s="8">
        <f t="shared" si="303"/>
        <v>2</v>
      </c>
      <c r="CC33" s="8">
        <f t="shared" si="303"/>
        <v>3</v>
      </c>
      <c r="CD33" s="8">
        <f t="shared" si="303"/>
        <v>4</v>
      </c>
      <c r="CE33" s="8">
        <f t="shared" si="303"/>
        <v>5</v>
      </c>
      <c r="CF33" s="8">
        <f t="shared" si="303"/>
        <v>6</v>
      </c>
      <c r="CG33" s="8">
        <f t="shared" si="303"/>
        <v>7</v>
      </c>
      <c r="CH33" s="8">
        <f t="shared" si="303"/>
        <v>8</v>
      </c>
      <c r="CI33" s="8">
        <f t="shared" si="303"/>
        <v>9</v>
      </c>
      <c r="CJ33" s="8">
        <f t="shared" si="303"/>
        <v>10</v>
      </c>
      <c r="CM33" s="8">
        <f>BO33</f>
        <v>1</v>
      </c>
      <c r="CN33" s="8">
        <f t="shared" ref="CN33:CV33" si="304">BP33</f>
        <v>2</v>
      </c>
      <c r="CO33" s="8">
        <f t="shared" si="304"/>
        <v>3</v>
      </c>
      <c r="CP33" s="8">
        <f t="shared" si="304"/>
        <v>4</v>
      </c>
      <c r="CQ33" s="8">
        <f t="shared" si="304"/>
        <v>5</v>
      </c>
      <c r="CR33" s="8">
        <f t="shared" si="304"/>
        <v>6</v>
      </c>
      <c r="CS33" s="8">
        <f t="shared" si="304"/>
        <v>7</v>
      </c>
      <c r="CT33" s="8">
        <f t="shared" si="304"/>
        <v>8</v>
      </c>
      <c r="CU33" s="8">
        <f t="shared" si="304"/>
        <v>9</v>
      </c>
      <c r="CV33" s="8">
        <f t="shared" si="304"/>
        <v>10</v>
      </c>
      <c r="CW33" s="8" t="s">
        <v>70</v>
      </c>
      <c r="CZ33" s="46"/>
      <c r="DA33" s="8">
        <f>BO33</f>
        <v>1</v>
      </c>
      <c r="DB33" s="8">
        <f t="shared" ref="DB33:DK33" si="305">BP33</f>
        <v>2</v>
      </c>
      <c r="DC33" s="8">
        <f t="shared" si="305"/>
        <v>3</v>
      </c>
      <c r="DD33" s="8">
        <f t="shared" si="305"/>
        <v>4</v>
      </c>
      <c r="DE33" s="8">
        <f t="shared" si="305"/>
        <v>5</v>
      </c>
      <c r="DF33" s="8">
        <f t="shared" si="305"/>
        <v>6</v>
      </c>
      <c r="DG33" s="8">
        <f t="shared" si="305"/>
        <v>7</v>
      </c>
      <c r="DH33" s="8">
        <f t="shared" si="305"/>
        <v>8</v>
      </c>
      <c r="DI33" s="8">
        <f t="shared" si="305"/>
        <v>9</v>
      </c>
      <c r="DJ33" s="8">
        <f t="shared" si="305"/>
        <v>10</v>
      </c>
      <c r="DK33" s="8">
        <f t="shared" si="305"/>
        <v>0</v>
      </c>
      <c r="DM33" s="46">
        <f t="shared" si="65"/>
        <v>0</v>
      </c>
      <c r="DN33" s="8">
        <f t="shared" ref="DN33:DX33" si="306">DN27</f>
        <v>1</v>
      </c>
      <c r="DO33" s="8">
        <f t="shared" si="306"/>
        <v>2</v>
      </c>
      <c r="DP33" s="8">
        <f t="shared" si="306"/>
        <v>3</v>
      </c>
      <c r="DQ33" s="8">
        <f t="shared" si="306"/>
        <v>4</v>
      </c>
      <c r="DR33" s="8">
        <f t="shared" si="306"/>
        <v>5</v>
      </c>
      <c r="DS33" s="8">
        <f t="shared" si="306"/>
        <v>6</v>
      </c>
      <c r="DT33" s="8">
        <f t="shared" si="306"/>
        <v>7</v>
      </c>
      <c r="DU33" s="8">
        <f t="shared" si="306"/>
        <v>8</v>
      </c>
      <c r="DV33" s="8">
        <f t="shared" si="306"/>
        <v>9</v>
      </c>
      <c r="DW33" s="8">
        <f t="shared" si="306"/>
        <v>10</v>
      </c>
      <c r="DX33" s="8">
        <f t="shared" si="306"/>
        <v>0</v>
      </c>
      <c r="DZ33" s="46">
        <f t="shared" si="67"/>
        <v>0</v>
      </c>
      <c r="EA33" s="8">
        <f t="shared" ref="EA33:EK33" si="307">EA27</f>
        <v>1</v>
      </c>
      <c r="EB33" s="8">
        <f t="shared" si="307"/>
        <v>2</v>
      </c>
      <c r="EC33" s="8">
        <f t="shared" si="307"/>
        <v>3</v>
      </c>
      <c r="ED33" s="8">
        <f t="shared" si="307"/>
        <v>4</v>
      </c>
      <c r="EE33" s="8">
        <f t="shared" si="307"/>
        <v>5</v>
      </c>
      <c r="EF33" s="8">
        <f t="shared" si="307"/>
        <v>6</v>
      </c>
      <c r="EG33" s="8">
        <f t="shared" si="307"/>
        <v>7</v>
      </c>
      <c r="EH33" s="8">
        <f t="shared" si="307"/>
        <v>8</v>
      </c>
      <c r="EI33" s="8">
        <f t="shared" si="307"/>
        <v>9</v>
      </c>
      <c r="EJ33" s="8">
        <f t="shared" si="307"/>
        <v>10</v>
      </c>
      <c r="EK33" s="8" t="str">
        <f t="shared" si="307"/>
        <v>Totalt</v>
      </c>
      <c r="EM33" s="46">
        <f t="shared" si="69"/>
        <v>0</v>
      </c>
      <c r="EN33" s="8">
        <f t="shared" ref="EN33:EX33" si="308">EN27</f>
        <v>1</v>
      </c>
      <c r="EO33" s="8">
        <f t="shared" si="308"/>
        <v>2</v>
      </c>
      <c r="EP33" s="8">
        <f t="shared" si="308"/>
        <v>3</v>
      </c>
      <c r="EQ33" s="8">
        <f t="shared" si="308"/>
        <v>4</v>
      </c>
      <c r="ER33" s="8">
        <f t="shared" si="308"/>
        <v>5</v>
      </c>
      <c r="ES33" s="8">
        <f t="shared" si="308"/>
        <v>6</v>
      </c>
      <c r="ET33" s="8">
        <f t="shared" si="308"/>
        <v>7</v>
      </c>
      <c r="EU33" s="8">
        <f t="shared" si="308"/>
        <v>8</v>
      </c>
      <c r="EV33" s="8">
        <f t="shared" si="308"/>
        <v>9</v>
      </c>
      <c r="EW33" s="8">
        <f t="shared" si="308"/>
        <v>10</v>
      </c>
      <c r="EX33" s="8">
        <f t="shared" si="308"/>
        <v>0</v>
      </c>
      <c r="FA33" s="46">
        <f t="shared" si="55"/>
        <v>0</v>
      </c>
      <c r="FB33" s="8">
        <f t="shared" ref="FB33:FL33" si="309">FB27</f>
        <v>1</v>
      </c>
      <c r="FC33" s="8">
        <f t="shared" si="309"/>
        <v>2</v>
      </c>
      <c r="FD33" s="8">
        <f t="shared" si="309"/>
        <v>3</v>
      </c>
      <c r="FE33" s="8">
        <f t="shared" si="309"/>
        <v>4</v>
      </c>
      <c r="FF33" s="8">
        <f t="shared" si="309"/>
        <v>5</v>
      </c>
      <c r="FG33" s="8">
        <f t="shared" si="309"/>
        <v>6</v>
      </c>
      <c r="FH33" s="8">
        <f t="shared" si="309"/>
        <v>7</v>
      </c>
      <c r="FI33" s="8">
        <f t="shared" si="309"/>
        <v>8</v>
      </c>
      <c r="FJ33" s="8">
        <f t="shared" si="309"/>
        <v>9</v>
      </c>
      <c r="FK33" s="8">
        <f t="shared" si="309"/>
        <v>10</v>
      </c>
      <c r="FL33" s="8">
        <f t="shared" si="309"/>
        <v>0</v>
      </c>
      <c r="FO33" s="6">
        <f t="shared" ref="FO33:FX33" si="310">AR33</f>
        <v>1</v>
      </c>
      <c r="FP33" s="6">
        <f t="shared" si="310"/>
        <v>2</v>
      </c>
      <c r="FQ33" s="6">
        <f t="shared" si="310"/>
        <v>3</v>
      </c>
      <c r="FR33" s="6">
        <f t="shared" si="310"/>
        <v>4</v>
      </c>
      <c r="FS33" s="6">
        <f t="shared" si="310"/>
        <v>5</v>
      </c>
      <c r="FT33" s="6">
        <f t="shared" si="310"/>
        <v>6</v>
      </c>
      <c r="FU33" s="6">
        <f t="shared" si="310"/>
        <v>7</v>
      </c>
      <c r="FV33" s="6">
        <f t="shared" si="310"/>
        <v>8</v>
      </c>
      <c r="FW33" s="6">
        <f t="shared" si="310"/>
        <v>9</v>
      </c>
      <c r="FX33" s="6">
        <f t="shared" si="310"/>
        <v>10</v>
      </c>
    </row>
    <row r="34" spans="2:180" ht="15" x14ac:dyDescent="0.25">
      <c r="B34" s="484"/>
      <c r="C34" s="388">
        <f>IF(Registrering!$B$28="Fast beløp",0,CW34)</f>
        <v>0</v>
      </c>
      <c r="D34" s="388">
        <f t="shared" ref="D34:D42" si="311">SUM(AR34:BA34)</f>
        <v>0</v>
      </c>
      <c r="E34" s="388">
        <f>IFERROR(SUM(BC34:BL34),0)</f>
        <v>0</v>
      </c>
      <c r="F34" s="388">
        <f t="shared" ref="F34:F42" si="312">SUM(D34:E34)</f>
        <v>0</v>
      </c>
      <c r="G34" s="295">
        <f>SUM(K34:T34)/Tabeller!$H$5</f>
        <v>0</v>
      </c>
      <c r="H34" s="585"/>
      <c r="I34" s="588"/>
      <c r="J34" s="597"/>
      <c r="K34" s="599"/>
      <c r="L34" s="599"/>
      <c r="M34" s="599"/>
      <c r="N34" s="599"/>
      <c r="O34" s="599"/>
      <c r="P34" s="599"/>
      <c r="Q34" s="599"/>
      <c r="R34" s="599"/>
      <c r="S34" s="589"/>
      <c r="T34" s="589"/>
      <c r="AG34" s="6">
        <f t="shared" ref="AG34:AG42" si="313">I34</f>
        <v>0</v>
      </c>
      <c r="AH34" s="6">
        <f>AG34*Tabeller!$I$35</f>
        <v>0</v>
      </c>
      <c r="AI34" s="6">
        <f t="shared" ref="AI34" si="314">IF(AG34&gt;0,(AH34-400)/52*47,0)</f>
        <v>0</v>
      </c>
      <c r="AJ34" s="87">
        <f>AI34*Tabeller!$H$26</f>
        <v>0</v>
      </c>
      <c r="AK34" s="6">
        <f>SUM(AI34:AJ34,AL34)*Tabeller!$H$28</f>
        <v>0</v>
      </c>
      <c r="AL34" s="6">
        <f>AH34*Tabeller!$H$27</f>
        <v>0</v>
      </c>
      <c r="AM34" s="6">
        <f t="shared" ref="AM34:AM42" si="315">SUM(AI34:AL34)</f>
        <v>0</v>
      </c>
      <c r="AN34" s="6">
        <f>AM34+(IF(B34="Teknisk adm bistand",Registrering!$E$51,Registrering!$B$51))</f>
        <v>0</v>
      </c>
      <c r="AO34" s="6">
        <f>AM34/Tabeller!$H$5</f>
        <v>0</v>
      </c>
      <c r="AR34" s="6">
        <f>((K34*Budsjett_FL!$AO34)*(Tabeller!I$37))</f>
        <v>0</v>
      </c>
      <c r="AS34" s="6">
        <f>((L34*Budsjett_FL!$AO34)*(Tabeller!J$35))</f>
        <v>0</v>
      </c>
      <c r="AT34" s="6">
        <f>((M34*Budsjett_FL!$AO34)*(Tabeller!K$35))</f>
        <v>0</v>
      </c>
      <c r="AU34" s="6">
        <f>((N34*Budsjett_FL!$AO34)*(Tabeller!L$35))</f>
        <v>0</v>
      </c>
      <c r="AV34" s="6">
        <f>((O34*Budsjett_FL!$AO34)*(Tabeller!M$35))</f>
        <v>0</v>
      </c>
      <c r="AW34" s="6">
        <f>((P34*Budsjett_FL!$AO34)*(Tabeller!N$35))</f>
        <v>0</v>
      </c>
      <c r="AX34" s="6">
        <f>((Q34*Budsjett_FL!$AO34)*(Tabeller!O$35))</f>
        <v>0</v>
      </c>
      <c r="AY34" s="6">
        <f>((R34*Budsjett_FL!$AO34)*(Tabeller!P$35))</f>
        <v>0</v>
      </c>
      <c r="AZ34" s="6">
        <f>((S34*Budsjett_FL!$AO34)*(Tabeller!Q$35))</f>
        <v>0</v>
      </c>
      <c r="BA34" s="6">
        <f>((T34*Budsjett_FL!$AO34)*(Tabeller!R$35))</f>
        <v>0</v>
      </c>
      <c r="BC34" s="6">
        <f t="shared" ref="BC34:BC42" si="316">IFERROR(IF($E$81&gt;$E$80,BO34,FO34),0)</f>
        <v>0</v>
      </c>
      <c r="BD34" s="6">
        <f t="shared" ref="BD34:BD42" si="317">IFERROR(IF($E$81&gt;$E$80,BP34,FP34),0)</f>
        <v>0</v>
      </c>
      <c r="BE34" s="6">
        <f t="shared" ref="BE34:BE42" si="318">IFERROR(IF($E$81&gt;$E$80,BQ34,FQ34),0)</f>
        <v>0</v>
      </c>
      <c r="BF34" s="6">
        <f t="shared" ref="BF34:BF42" si="319">IFERROR(IF($E$81&gt;$E$80,BR34,FR34),0)</f>
        <v>0</v>
      </c>
      <c r="BG34" s="6">
        <f t="shared" ref="BG34:BG42" si="320">IFERROR(IF($E$81&gt;$E$80,BS34,FS34),0)</f>
        <v>0</v>
      </c>
      <c r="BH34" s="6">
        <f t="shared" ref="BH34:BH42" si="321">IFERROR(IF($E$81&gt;$E$80,BT34,FT34),0)</f>
        <v>0</v>
      </c>
      <c r="BI34" s="6">
        <f t="shared" ref="BI34:BI42" si="322">IFERROR(IF($E$81&gt;$E$80,BU34,FU34),0)</f>
        <v>0</v>
      </c>
      <c r="BJ34" s="6">
        <f t="shared" ref="BJ34:BJ42" si="323">IFERROR(IF($E$81&gt;$E$80,BV34,FV34),0)</f>
        <v>0</v>
      </c>
      <c r="BK34" s="6">
        <f t="shared" ref="BK34:BK42" si="324">IFERROR(IF($E$81&gt;$E$80,BW34,FW34),0)</f>
        <v>0</v>
      </c>
      <c r="BL34" s="6">
        <f t="shared" ref="BL34:BL42" si="325">IFERROR(IF($E$81&gt;$E$80,BX34,FX34),0)</f>
        <v>0</v>
      </c>
      <c r="BO34" s="6">
        <f>IFERROR(IF($F$83=$K$82,AR34*$E$82,AR34*Budsjett_FL!$F$83),0)</f>
        <v>0</v>
      </c>
      <c r="BP34" s="6">
        <f>IFERROR(IF($F$83=$K$82,AS34*$E$82,AS34*Budsjett_FL!$F$83),0)</f>
        <v>0</v>
      </c>
      <c r="BQ34" s="6">
        <f>IFERROR(IF($F$83=$K$82,AT34*$E$82,AT34*Budsjett_FL!$F$83),0)</f>
        <v>0</v>
      </c>
      <c r="BR34" s="6">
        <f>IFERROR(IF($F$83=$K$82,AU34*$E$82,AU34*Budsjett_FL!$F$83),0)</f>
        <v>0</v>
      </c>
      <c r="BS34" s="6">
        <f>IFERROR(IF($F$83=$K$82,AV34*$E$82,AV34*Budsjett_FL!$F$83),0)</f>
        <v>0</v>
      </c>
      <c r="BT34" s="6">
        <f>IFERROR(IF($F$83=$K$82,AW34*$E$82,AW34*Budsjett_FL!$F$83),0)</f>
        <v>0</v>
      </c>
      <c r="BU34" s="6">
        <f>IFERROR(IF($F$83=$K$82,AX34*$E$82,AX34*Budsjett_FL!$F$83),0)</f>
        <v>0</v>
      </c>
      <c r="BV34" s="6">
        <f>IFERROR(IF($F$83=$K$82,AY34*$E$82,AY34*Budsjett_FL!$F$83),0)</f>
        <v>0</v>
      </c>
      <c r="BW34" s="6">
        <f>IFERROR(IF($F$83=$K$82,AZ34*$E$82,AZ34*Budsjett_FL!$F$83),0)</f>
        <v>0</v>
      </c>
      <c r="BX34" s="6">
        <f>IFERROR(IF($F$83=$K$82,BA34*$E$82,BA34*Budsjett_FL!$F$83),0)</f>
        <v>0</v>
      </c>
      <c r="CA34" s="6">
        <f t="shared" ref="CA34:CJ42" si="326">BC34-BO34</f>
        <v>0</v>
      </c>
      <c r="CB34" s="6">
        <f t="shared" si="326"/>
        <v>0</v>
      </c>
      <c r="CC34" s="6">
        <f t="shared" si="326"/>
        <v>0</v>
      </c>
      <c r="CD34" s="6">
        <f t="shared" si="326"/>
        <v>0</v>
      </c>
      <c r="CE34" s="6">
        <f t="shared" si="326"/>
        <v>0</v>
      </c>
      <c r="CF34" s="6">
        <f t="shared" si="326"/>
        <v>0</v>
      </c>
      <c r="CG34" s="6">
        <f t="shared" si="326"/>
        <v>0</v>
      </c>
      <c r="CH34" s="6">
        <f t="shared" si="326"/>
        <v>0</v>
      </c>
      <c r="CI34" s="6">
        <f t="shared" si="326"/>
        <v>0</v>
      </c>
      <c r="CJ34" s="6">
        <f t="shared" si="326"/>
        <v>0</v>
      </c>
      <c r="CL34" s="46">
        <f t="shared" ref="CL34:CL42" si="327">B34</f>
        <v>0</v>
      </c>
      <c r="CM34" s="6">
        <f>-(AR34*(1+Tabeller!$I$68))</f>
        <v>0</v>
      </c>
      <c r="CN34" s="6">
        <f>-(AS34*(1+Tabeller!$I$68))</f>
        <v>0</v>
      </c>
      <c r="CO34" s="6">
        <f>-(AT34*(1+Tabeller!$I$68))</f>
        <v>0</v>
      </c>
      <c r="CP34" s="6">
        <f>-(AU34*(1+Tabeller!$I$68))</f>
        <v>0</v>
      </c>
      <c r="CQ34" s="6">
        <f>-(AV34*(1+Tabeller!$I$68))</f>
        <v>0</v>
      </c>
      <c r="CR34" s="6">
        <f>-(AW34*(1+Tabeller!$I$68))</f>
        <v>0</v>
      </c>
      <c r="CS34" s="6">
        <f>-(AX34*(1+Tabeller!$I$68))</f>
        <v>0</v>
      </c>
      <c r="CT34" s="6">
        <f>-(AY34*(1+Tabeller!$I$68))</f>
        <v>0</v>
      </c>
      <c r="CU34" s="6">
        <f>-(AZ34*(1+Tabeller!$I$68))</f>
        <v>0</v>
      </c>
      <c r="CV34" s="6">
        <f>-(BA34*(1+Tabeller!$I$68))</f>
        <v>0</v>
      </c>
      <c r="CW34" s="8">
        <f>SUM(CM34:CV34)</f>
        <v>0</v>
      </c>
      <c r="CZ34" s="46">
        <f t="shared" ref="CZ34:CZ42" si="328">CL34</f>
        <v>0</v>
      </c>
      <c r="DA34" s="6">
        <f t="shared" ref="DA34:DJ42" si="329">IF($H34="NFR",CM34,0)</f>
        <v>0</v>
      </c>
      <c r="DB34" s="6">
        <f t="shared" si="329"/>
        <v>0</v>
      </c>
      <c r="DC34" s="6">
        <f t="shared" si="329"/>
        <v>0</v>
      </c>
      <c r="DD34" s="6">
        <f t="shared" si="329"/>
        <v>0</v>
      </c>
      <c r="DE34" s="6">
        <f t="shared" si="329"/>
        <v>0</v>
      </c>
      <c r="DF34" s="6">
        <f t="shared" si="329"/>
        <v>0</v>
      </c>
      <c r="DG34" s="6">
        <f t="shared" si="329"/>
        <v>0</v>
      </c>
      <c r="DH34" s="6">
        <f t="shared" si="329"/>
        <v>0</v>
      </c>
      <c r="DI34" s="6">
        <f t="shared" si="329"/>
        <v>0</v>
      </c>
      <c r="DJ34" s="6">
        <f t="shared" si="329"/>
        <v>0</v>
      </c>
      <c r="DK34" s="8">
        <f>SUM(DA34:DJ34)</f>
        <v>0</v>
      </c>
      <c r="DM34" s="46">
        <f t="shared" si="65"/>
        <v>0</v>
      </c>
      <c r="DN34" s="6">
        <f t="shared" ref="DN34:DN42" si="330">IF($H34=$DM$1,CM34,0)</f>
        <v>0</v>
      </c>
      <c r="DO34" s="6">
        <f t="shared" ref="DO34:DO42" si="331">IF($H34=$DM$1,CN34,0)</f>
        <v>0</v>
      </c>
      <c r="DP34" s="6">
        <f t="shared" ref="DP34:DP42" si="332">IF($H34=$DM$1,CO34,0)</f>
        <v>0</v>
      </c>
      <c r="DQ34" s="6">
        <f t="shared" ref="DQ34:DQ42" si="333">IF($H34=$DM$1,CP34,0)</f>
        <v>0</v>
      </c>
      <c r="DR34" s="6">
        <f t="shared" ref="DR34:DR42" si="334">IF($H34=$DM$1,CQ34,0)</f>
        <v>0</v>
      </c>
      <c r="DS34" s="6">
        <f t="shared" ref="DS34:DS42" si="335">IF($H34=$DM$1,CR34,0)</f>
        <v>0</v>
      </c>
      <c r="DT34" s="6">
        <f t="shared" ref="DT34:DT42" si="336">IF($H34=$DM$1,CS34,0)</f>
        <v>0</v>
      </c>
      <c r="DU34" s="6">
        <f t="shared" ref="DU34:DU42" si="337">IF($H34=$DM$1,CT34,0)</f>
        <v>0</v>
      </c>
      <c r="DV34" s="6">
        <f t="shared" ref="DV34:DV42" si="338">IF($H34=$DM$1,CU34,0)</f>
        <v>0</v>
      </c>
      <c r="DW34" s="6">
        <f t="shared" ref="DW34:DW42" si="339">IF($H34=$DM$1,CV34,0)</f>
        <v>0</v>
      </c>
      <c r="DX34" s="8">
        <f>SUM(DN34:DW34)</f>
        <v>0</v>
      </c>
      <c r="DZ34" s="46">
        <f t="shared" si="67"/>
        <v>0</v>
      </c>
      <c r="EA34" s="6">
        <f t="shared" ref="EA34:EA42" si="340">IF($H34=$DZ$1,CM34,0)</f>
        <v>0</v>
      </c>
      <c r="EB34" s="6">
        <f t="shared" ref="EB34:EB42" si="341">IF($H34=$DZ$1,CN34,0)</f>
        <v>0</v>
      </c>
      <c r="EC34" s="6">
        <f t="shared" ref="EC34:EC42" si="342">IF($H34=$DZ$1,CO34,0)</f>
        <v>0</v>
      </c>
      <c r="ED34" s="6">
        <f t="shared" ref="ED34:ED42" si="343">IF($H34=$DZ$1,CP34,0)</f>
        <v>0</v>
      </c>
      <c r="EE34" s="6">
        <f t="shared" ref="EE34:EE42" si="344">IF($H34=$DZ$1,CQ34,0)</f>
        <v>0</v>
      </c>
      <c r="EF34" s="6">
        <f t="shared" ref="EF34:EF42" si="345">IF($H34=$DZ$1,CR34,0)</f>
        <v>0</v>
      </c>
      <c r="EG34" s="6">
        <f t="shared" ref="EG34:EG42" si="346">IF($H34=$DZ$1,CS34,0)</f>
        <v>0</v>
      </c>
      <c r="EH34" s="6">
        <f t="shared" ref="EH34:EH42" si="347">IF($H34=$DZ$1,CT34,0)</f>
        <v>0</v>
      </c>
      <c r="EI34" s="6">
        <f t="shared" ref="EI34:EI42" si="348">IF($H34=$DZ$1,CU34,0)</f>
        <v>0</v>
      </c>
      <c r="EJ34" s="6">
        <f t="shared" ref="EJ34:EJ42" si="349">IF($H34=$DZ$1,CV34,0)</f>
        <v>0</v>
      </c>
      <c r="EK34" s="8">
        <f>SUM(EA34:EJ34)</f>
        <v>0</v>
      </c>
      <c r="EM34" s="46">
        <f t="shared" si="69"/>
        <v>0</v>
      </c>
      <c r="EN34" s="6">
        <f t="shared" ref="EN34:EN42" si="350">IF($H34=$EM$1,CM34,0)</f>
        <v>0</v>
      </c>
      <c r="EO34" s="6">
        <f t="shared" ref="EO34:EO42" si="351">IF($H34=$EM$1,CN34,0)</f>
        <v>0</v>
      </c>
      <c r="EP34" s="6">
        <f t="shared" ref="EP34:EP42" si="352">IF($H34=$EM$1,CO34,0)</f>
        <v>0</v>
      </c>
      <c r="EQ34" s="6">
        <f t="shared" ref="EQ34:EQ42" si="353">IF($H34=$EM$1,CP34,0)</f>
        <v>0</v>
      </c>
      <c r="ER34" s="6">
        <f t="shared" ref="ER34:ER42" si="354">IF($H34=$EM$1,CQ34,0)</f>
        <v>0</v>
      </c>
      <c r="ES34" s="6">
        <f t="shared" ref="ES34:ES42" si="355">IF($H34=$EM$1,CR34,0)</f>
        <v>0</v>
      </c>
      <c r="ET34" s="6">
        <f t="shared" ref="ET34:ET42" si="356">IF($H34=$EM$1,CS34,0)</f>
        <v>0</v>
      </c>
      <c r="EU34" s="6">
        <f t="shared" ref="EU34:EU42" si="357">IF($H34=$EM$1,CT34,0)</f>
        <v>0</v>
      </c>
      <c r="EV34" s="6">
        <f t="shared" ref="EV34:EV42" si="358">IF($H34=$EM$1,CU34,0)</f>
        <v>0</v>
      </c>
      <c r="EW34" s="6">
        <f t="shared" ref="EW34:EW42" si="359">IF($H34=$EM$1,CV34,0)</f>
        <v>0</v>
      </c>
      <c r="EX34" s="8">
        <f>SUM(EN34:EW34)</f>
        <v>0</v>
      </c>
      <c r="FA34" s="46">
        <f t="shared" si="55"/>
        <v>0</v>
      </c>
      <c r="FB34" s="6"/>
      <c r="FC34" s="6"/>
      <c r="FD34" s="6"/>
      <c r="FE34" s="6"/>
      <c r="FF34" s="6"/>
      <c r="FG34" s="6"/>
      <c r="FH34" s="6"/>
      <c r="FI34" s="6"/>
      <c r="FJ34" s="6"/>
      <c r="FK34" s="6"/>
      <c r="FL34" s="8">
        <f>SUM(FB34:FK34)</f>
        <v>0</v>
      </c>
      <c r="FO34" s="6">
        <f>IFERROR(IF($B34="Teknisk/adm. Bistand",(K34/1628)*Tabeller!J$11,(K34/1628)*Tabeller!J$10),0)</f>
        <v>0</v>
      </c>
      <c r="FP34" s="6">
        <f>IFERROR(IF($B34="Teknisk/adm. Bistand",(L34/1628)*Tabeller!K$11,(L34/1628)*Tabeller!K$10),0)</f>
        <v>0</v>
      </c>
      <c r="FQ34" s="6">
        <f>IFERROR(IF($B34="Teknisk/adm. Bistand",(M34/1628)*Tabeller!L$11,(M34/1628)*Tabeller!L$10),0)</f>
        <v>0</v>
      </c>
      <c r="FR34" s="6">
        <f>IFERROR(IF($B34="Teknisk/adm. Bistand",(N34/1628)*Tabeller!M$11,(N34/1628)*Tabeller!M$10),0)</f>
        <v>0</v>
      </c>
      <c r="FS34" s="6">
        <f>IFERROR(IF($B34="Teknisk/adm. Bistand",(O34/1628)*Tabeller!N$11,(O34/1628)*Tabeller!N$10),0)</f>
        <v>0</v>
      </c>
      <c r="FT34" s="6">
        <f>IFERROR(IF($B34="Teknisk/adm. Bistand",(P34/1628)*Tabeller!O$11,(P34/1628)*Tabeller!O$10),0)</f>
        <v>0</v>
      </c>
      <c r="FU34" s="6">
        <f>IFERROR(IF($B34="Teknisk/adm. Bistand",(Q34/1628)*Tabeller!P$11,(Q34/1628)*Tabeller!P$10),0)</f>
        <v>0</v>
      </c>
      <c r="FV34" s="6">
        <f>IFERROR(IF($B34="Teknisk/adm. Bistand",(R34/1628)*Tabeller!Q$11,(R34/1628)*Tabeller!Q$10),0)</f>
        <v>0</v>
      </c>
      <c r="FW34" s="6">
        <f>IFERROR(IF($B34="Teknisk/adm. Bistand",(S34/1628)*Tabeller!R$11,(S34/1628)*Tabeller!R$10),0)</f>
        <v>0</v>
      </c>
      <c r="FX34" s="6">
        <f>IFERROR(IF($B34="Teknisk/adm. Bistand",(T34/1628)*Tabeller!S$11,(T34/1628)*Tabeller!S$10),0)</f>
        <v>0</v>
      </c>
    </row>
    <row r="35" spans="2:180" ht="15" x14ac:dyDescent="0.25">
      <c r="B35" s="484"/>
      <c r="C35" s="388">
        <f>IF(Registrering!$B$28="Fast beløp",0,CW35)</f>
        <v>0</v>
      </c>
      <c r="D35" s="388">
        <f t="shared" si="311"/>
        <v>0</v>
      </c>
      <c r="E35" s="388">
        <f t="shared" ref="E35:E42" si="360">IFERROR(SUM(BC35:BL35),0)</f>
        <v>0</v>
      </c>
      <c r="F35" s="388">
        <f t="shared" si="312"/>
        <v>0</v>
      </c>
      <c r="G35" s="295">
        <f>SUM(K35:T35)/Tabeller!$H$5</f>
        <v>0</v>
      </c>
      <c r="H35" s="585"/>
      <c r="I35" s="588"/>
      <c r="J35" s="597"/>
      <c r="K35" s="599"/>
      <c r="L35" s="599"/>
      <c r="M35" s="599"/>
      <c r="N35" s="599"/>
      <c r="O35" s="599"/>
      <c r="P35" s="599"/>
      <c r="Q35" s="599"/>
      <c r="R35" s="599"/>
      <c r="S35" s="589"/>
      <c r="T35" s="589"/>
      <c r="AG35" s="6">
        <f t="shared" si="313"/>
        <v>0</v>
      </c>
      <c r="AH35" s="6">
        <f>AG35*Tabeller!$I$35</f>
        <v>0</v>
      </c>
      <c r="AI35" s="6">
        <f t="shared" ref="AI35:AI42" si="361">IF(AG35&gt;0,(AH35-400)/52*47,0)</f>
        <v>0</v>
      </c>
      <c r="AJ35" s="87">
        <f>AI35*Tabeller!$H$26</f>
        <v>0</v>
      </c>
      <c r="AK35" s="6">
        <f>SUM(AI35:AJ35,AL35)*Tabeller!$H$28</f>
        <v>0</v>
      </c>
      <c r="AL35" s="6">
        <f>AH35*Tabeller!$H$27</f>
        <v>0</v>
      </c>
      <c r="AM35" s="6">
        <f t="shared" si="315"/>
        <v>0</v>
      </c>
      <c r="AN35" s="6">
        <f>AM35+(IF(B35="Teknisk adm bistand",Registrering!$E$51,Registrering!$B$51))</f>
        <v>0</v>
      </c>
      <c r="AO35" s="6">
        <f>AM35/Tabeller!$H$5</f>
        <v>0</v>
      </c>
      <c r="AR35" s="6">
        <f>((K35*Budsjett_FL!$AO35)*(Tabeller!I$37))</f>
        <v>0</v>
      </c>
      <c r="AS35" s="6">
        <f>((L35*Budsjett_FL!$AO35)*(Tabeller!J$35))</f>
        <v>0</v>
      </c>
      <c r="AT35" s="6">
        <f>((M35*Budsjett_FL!$AO35)*(Tabeller!K$35))</f>
        <v>0</v>
      </c>
      <c r="AU35" s="6">
        <f>((N35*Budsjett_FL!$AO35)*(Tabeller!L$35))</f>
        <v>0</v>
      </c>
      <c r="AV35" s="6">
        <f>((O35*Budsjett_FL!$AO35)*(Tabeller!M$35))</f>
        <v>0</v>
      </c>
      <c r="AW35" s="6">
        <f>((P35*Budsjett_FL!$AO35)*(Tabeller!N$35))</f>
        <v>0</v>
      </c>
      <c r="AX35" s="6">
        <f>((Q35*Budsjett_FL!$AO35)*(Tabeller!O$35))</f>
        <v>0</v>
      </c>
      <c r="AY35" s="6">
        <f>((R35*Budsjett_FL!$AO35)*(Tabeller!P$35))</f>
        <v>0</v>
      </c>
      <c r="AZ35" s="6">
        <f>((S35*Budsjett_FL!$AO35)*(Tabeller!Q$35))</f>
        <v>0</v>
      </c>
      <c r="BA35" s="6">
        <f>((T35*Budsjett_FL!$AO35)*(Tabeller!R$35))</f>
        <v>0</v>
      </c>
      <c r="BC35" s="6">
        <f t="shared" si="316"/>
        <v>0</v>
      </c>
      <c r="BD35" s="6">
        <f t="shared" si="317"/>
        <v>0</v>
      </c>
      <c r="BE35" s="6">
        <f t="shared" si="318"/>
        <v>0</v>
      </c>
      <c r="BF35" s="6">
        <f t="shared" si="319"/>
        <v>0</v>
      </c>
      <c r="BG35" s="6">
        <f t="shared" si="320"/>
        <v>0</v>
      </c>
      <c r="BH35" s="6">
        <f t="shared" si="321"/>
        <v>0</v>
      </c>
      <c r="BI35" s="6">
        <f t="shared" si="322"/>
        <v>0</v>
      </c>
      <c r="BJ35" s="6">
        <f t="shared" si="323"/>
        <v>0</v>
      </c>
      <c r="BK35" s="6">
        <f t="shared" si="324"/>
        <v>0</v>
      </c>
      <c r="BL35" s="6">
        <f t="shared" si="325"/>
        <v>0</v>
      </c>
      <c r="BO35" s="6">
        <f>IFERROR(IF($F$83=$K$82,AR35*$E$82,AR35*Budsjett_FL!$F$83),0)</f>
        <v>0</v>
      </c>
      <c r="BP35" s="6">
        <f>IFERROR(IF($F$83=$K$82,AS35*$E$82,AS35*Budsjett_FL!$F$83),0)</f>
        <v>0</v>
      </c>
      <c r="BQ35" s="6">
        <f>IFERROR(IF($F$83=$K$82,AT35*$E$82,AT35*Budsjett_FL!$F$83),0)</f>
        <v>0</v>
      </c>
      <c r="BR35" s="6">
        <f>IFERROR(IF($F$83=$K$82,AU35*$E$82,AU35*Budsjett_FL!$F$83),0)</f>
        <v>0</v>
      </c>
      <c r="BS35" s="6">
        <f>IFERROR(IF($F$83=$K$82,AV35*$E$82,AV35*Budsjett_FL!$F$83),0)</f>
        <v>0</v>
      </c>
      <c r="BT35" s="6">
        <f>IFERROR(IF($F$83=$K$82,AW35*$E$82,AW35*Budsjett_FL!$F$83),0)</f>
        <v>0</v>
      </c>
      <c r="BU35" s="6">
        <f>IFERROR(IF($F$83=$K$82,AX35*$E$82,AX35*Budsjett_FL!$F$83),0)</f>
        <v>0</v>
      </c>
      <c r="BV35" s="6">
        <f>IFERROR(IF($F$83=$K$82,AY35*$E$82,AY35*Budsjett_FL!$F$83),0)</f>
        <v>0</v>
      </c>
      <c r="BW35" s="6">
        <f>IFERROR(IF($F$83=$K$82,AZ35*$E$82,AZ35*Budsjett_FL!$F$83),0)</f>
        <v>0</v>
      </c>
      <c r="BX35" s="6">
        <f>IFERROR(IF($F$83=$K$82,BA35*$E$82,BA35*Budsjett_FL!$F$83),0)</f>
        <v>0</v>
      </c>
      <c r="CA35" s="6">
        <f t="shared" si="326"/>
        <v>0</v>
      </c>
      <c r="CB35" s="6">
        <f t="shared" si="326"/>
        <v>0</v>
      </c>
      <c r="CC35" s="6">
        <f t="shared" si="326"/>
        <v>0</v>
      </c>
      <c r="CD35" s="6">
        <f t="shared" si="326"/>
        <v>0</v>
      </c>
      <c r="CE35" s="6">
        <f t="shared" si="326"/>
        <v>0</v>
      </c>
      <c r="CF35" s="6">
        <f t="shared" si="326"/>
        <v>0</v>
      </c>
      <c r="CG35" s="6">
        <f t="shared" si="326"/>
        <v>0</v>
      </c>
      <c r="CH35" s="6">
        <f t="shared" si="326"/>
        <v>0</v>
      </c>
      <c r="CI35" s="6">
        <f t="shared" si="326"/>
        <v>0</v>
      </c>
      <c r="CJ35" s="6">
        <f t="shared" si="326"/>
        <v>0</v>
      </c>
      <c r="CL35" s="46">
        <f t="shared" si="327"/>
        <v>0</v>
      </c>
      <c r="CM35" s="6">
        <f>-(AR35*(1+Tabeller!$I$68))</f>
        <v>0</v>
      </c>
      <c r="CN35" s="6">
        <f>-(AS35*(1+Tabeller!$I$68))</f>
        <v>0</v>
      </c>
      <c r="CO35" s="6">
        <f>-(AT35*(1+Tabeller!$I$68))</f>
        <v>0</v>
      </c>
      <c r="CP35" s="6">
        <f>-(AU35*(1+Tabeller!$I$68))</f>
        <v>0</v>
      </c>
      <c r="CQ35" s="6">
        <f>-(AV35*(1+Tabeller!$I$68))</f>
        <v>0</v>
      </c>
      <c r="CR35" s="6">
        <f>-(AW35*(1+Tabeller!$I$68))</f>
        <v>0</v>
      </c>
      <c r="CS35" s="6">
        <f>-(AX35*(1+Tabeller!$I$68))</f>
        <v>0</v>
      </c>
      <c r="CT35" s="6">
        <f>-(AY35*(1+Tabeller!$I$68))</f>
        <v>0</v>
      </c>
      <c r="CU35" s="6">
        <f>-(AZ35*(1+Tabeller!$I$68))</f>
        <v>0</v>
      </c>
      <c r="CV35" s="6">
        <f>-(BA35*(1+Tabeller!$I$68))</f>
        <v>0</v>
      </c>
      <c r="CW35" s="8">
        <f t="shared" ref="CW35:CW42" si="362">SUM(CM35:CV35)</f>
        <v>0</v>
      </c>
      <c r="CZ35" s="46">
        <f t="shared" si="328"/>
        <v>0</v>
      </c>
      <c r="DA35" s="6">
        <f t="shared" si="329"/>
        <v>0</v>
      </c>
      <c r="DB35" s="6">
        <f t="shared" si="329"/>
        <v>0</v>
      </c>
      <c r="DC35" s="6">
        <f t="shared" si="329"/>
        <v>0</v>
      </c>
      <c r="DD35" s="6">
        <f t="shared" si="329"/>
        <v>0</v>
      </c>
      <c r="DE35" s="6">
        <f t="shared" si="329"/>
        <v>0</v>
      </c>
      <c r="DF35" s="6">
        <f t="shared" si="329"/>
        <v>0</v>
      </c>
      <c r="DG35" s="6">
        <f t="shared" si="329"/>
        <v>0</v>
      </c>
      <c r="DH35" s="6">
        <f t="shared" si="329"/>
        <v>0</v>
      </c>
      <c r="DI35" s="6">
        <f t="shared" si="329"/>
        <v>0</v>
      </c>
      <c r="DJ35" s="6">
        <f t="shared" si="329"/>
        <v>0</v>
      </c>
      <c r="DK35" s="8">
        <f t="shared" ref="DK35:DK42" si="363">SUM(DA35:DJ35)</f>
        <v>0</v>
      </c>
      <c r="DM35" s="46">
        <f t="shared" si="65"/>
        <v>0</v>
      </c>
      <c r="DN35" s="6">
        <f t="shared" si="330"/>
        <v>0</v>
      </c>
      <c r="DO35" s="6">
        <f t="shared" si="331"/>
        <v>0</v>
      </c>
      <c r="DP35" s="6">
        <f t="shared" si="332"/>
        <v>0</v>
      </c>
      <c r="DQ35" s="6">
        <f t="shared" si="333"/>
        <v>0</v>
      </c>
      <c r="DR35" s="6">
        <f t="shared" si="334"/>
        <v>0</v>
      </c>
      <c r="DS35" s="6">
        <f t="shared" si="335"/>
        <v>0</v>
      </c>
      <c r="DT35" s="6">
        <f t="shared" si="336"/>
        <v>0</v>
      </c>
      <c r="DU35" s="6">
        <f t="shared" si="337"/>
        <v>0</v>
      </c>
      <c r="DV35" s="6">
        <f t="shared" si="338"/>
        <v>0</v>
      </c>
      <c r="DW35" s="6">
        <f t="shared" si="339"/>
        <v>0</v>
      </c>
      <c r="DX35" s="8">
        <f t="shared" ref="DX35:DX42" si="364">SUM(DN35:DW35)</f>
        <v>0</v>
      </c>
      <c r="DZ35" s="46">
        <f t="shared" si="67"/>
        <v>0</v>
      </c>
      <c r="EA35" s="6">
        <f t="shared" si="340"/>
        <v>0</v>
      </c>
      <c r="EB35" s="6">
        <f t="shared" si="341"/>
        <v>0</v>
      </c>
      <c r="EC35" s="6">
        <f t="shared" si="342"/>
        <v>0</v>
      </c>
      <c r="ED35" s="6">
        <f t="shared" si="343"/>
        <v>0</v>
      </c>
      <c r="EE35" s="6">
        <f t="shared" si="344"/>
        <v>0</v>
      </c>
      <c r="EF35" s="6">
        <f t="shared" si="345"/>
        <v>0</v>
      </c>
      <c r="EG35" s="6">
        <f t="shared" si="346"/>
        <v>0</v>
      </c>
      <c r="EH35" s="6">
        <f t="shared" si="347"/>
        <v>0</v>
      </c>
      <c r="EI35" s="6">
        <f t="shared" si="348"/>
        <v>0</v>
      </c>
      <c r="EJ35" s="6">
        <f t="shared" si="349"/>
        <v>0</v>
      </c>
      <c r="EK35" s="8">
        <f t="shared" ref="EK35:EK42" si="365">SUM(EA35:EJ35)</f>
        <v>0</v>
      </c>
      <c r="EM35" s="46">
        <f t="shared" si="69"/>
        <v>0</v>
      </c>
      <c r="EN35" s="6">
        <f t="shared" si="350"/>
        <v>0</v>
      </c>
      <c r="EO35" s="6">
        <f t="shared" si="351"/>
        <v>0</v>
      </c>
      <c r="EP35" s="6">
        <f t="shared" si="352"/>
        <v>0</v>
      </c>
      <c r="EQ35" s="6">
        <f t="shared" si="353"/>
        <v>0</v>
      </c>
      <c r="ER35" s="6">
        <f t="shared" si="354"/>
        <v>0</v>
      </c>
      <c r="ES35" s="6">
        <f t="shared" si="355"/>
        <v>0</v>
      </c>
      <c r="ET35" s="6">
        <f t="shared" si="356"/>
        <v>0</v>
      </c>
      <c r="EU35" s="6">
        <f t="shared" si="357"/>
        <v>0</v>
      </c>
      <c r="EV35" s="6">
        <f t="shared" si="358"/>
        <v>0</v>
      </c>
      <c r="EW35" s="6">
        <f t="shared" si="359"/>
        <v>0</v>
      </c>
      <c r="EX35" s="8">
        <f t="shared" ref="EX35:EX42" si="366">SUM(EN35:EW35)</f>
        <v>0</v>
      </c>
      <c r="FA35" s="46">
        <f t="shared" si="55"/>
        <v>0</v>
      </c>
      <c r="FB35" s="6"/>
      <c r="FC35" s="6"/>
      <c r="FD35" s="6"/>
      <c r="FE35" s="6"/>
      <c r="FF35" s="6"/>
      <c r="FG35" s="6"/>
      <c r="FH35" s="6"/>
      <c r="FI35" s="6"/>
      <c r="FJ35" s="6"/>
      <c r="FK35" s="6"/>
      <c r="FL35" s="8">
        <f t="shared" ref="FL35:FL42" si="367">SUM(FB35:FK35)</f>
        <v>0</v>
      </c>
      <c r="FO35" s="6">
        <f>IFERROR(IF($B35="Teknisk/adm. Bistand",(K35/1628)*Tabeller!J$11,(K35/1628)*Tabeller!J$10),0)</f>
        <v>0</v>
      </c>
      <c r="FP35" s="6">
        <f>IFERROR(IF($B35="Teknisk/adm. Bistand",(L35/1628)*Tabeller!K$11,(L35/1628)*Tabeller!K$10),0)</f>
        <v>0</v>
      </c>
      <c r="FQ35" s="6">
        <f>IFERROR(IF($B35="Teknisk/adm. Bistand",(M35/1628)*Tabeller!L$11,(M35/1628)*Tabeller!L$10),0)</f>
        <v>0</v>
      </c>
      <c r="FR35" s="6">
        <f>IFERROR(IF($B35="Teknisk/adm. Bistand",(N35/1628)*Tabeller!M$11,(N35/1628)*Tabeller!M$10),0)</f>
        <v>0</v>
      </c>
      <c r="FS35" s="6">
        <f>IFERROR(IF($B35="Teknisk/adm. Bistand",(O35/1628)*Tabeller!N$11,(O35/1628)*Tabeller!N$10),0)</f>
        <v>0</v>
      </c>
      <c r="FT35" s="6">
        <f>IFERROR(IF($B35="Teknisk/adm. Bistand",(P35/1628)*Tabeller!O$11,(P35/1628)*Tabeller!O$10),0)</f>
        <v>0</v>
      </c>
      <c r="FU35" s="6">
        <f>IFERROR(IF($B35="Teknisk/adm. Bistand",(Q35/1628)*Tabeller!P$11,(Q35/1628)*Tabeller!P$10),0)</f>
        <v>0</v>
      </c>
      <c r="FV35" s="6">
        <f>IFERROR(IF($B35="Teknisk/adm. Bistand",(R35/1628)*Tabeller!Q$11,(R35/1628)*Tabeller!Q$10),0)</f>
        <v>0</v>
      </c>
      <c r="FW35" s="6">
        <f>IFERROR(IF($B35="Teknisk/adm. Bistand",(S35/1628)*Tabeller!R$11,(S35/1628)*Tabeller!R$10),0)</f>
        <v>0</v>
      </c>
      <c r="FX35" s="6">
        <f>IFERROR(IF($B35="Teknisk/adm. Bistand",(T35/1628)*Tabeller!S$11,(T35/1628)*Tabeller!S$10),0)</f>
        <v>0</v>
      </c>
    </row>
    <row r="36" spans="2:180" ht="15" x14ac:dyDescent="0.25">
      <c r="B36" s="484"/>
      <c r="C36" s="388">
        <f>IF(Registrering!$B$28="Fast beløp",0,CW36)</f>
        <v>0</v>
      </c>
      <c r="D36" s="388">
        <f t="shared" ref="D36:D41" si="368">SUM(AR36:BA36)</f>
        <v>0</v>
      </c>
      <c r="E36" s="388">
        <f t="shared" ref="E36:E41" si="369">IFERROR(SUM(BC36:BL36),0)</f>
        <v>0</v>
      </c>
      <c r="F36" s="388">
        <f t="shared" ref="F36:F41" si="370">SUM(D36:E36)</f>
        <v>0</v>
      </c>
      <c r="G36" s="295">
        <f>SUM(K36:T36)/Tabeller!$H$5</f>
        <v>0</v>
      </c>
      <c r="H36" s="585"/>
      <c r="I36" s="588"/>
      <c r="J36" s="597"/>
      <c r="K36" s="599"/>
      <c r="L36" s="599"/>
      <c r="M36" s="599"/>
      <c r="N36" s="599"/>
      <c r="O36" s="599"/>
      <c r="P36" s="599"/>
      <c r="Q36" s="599"/>
      <c r="R36" s="599"/>
      <c r="S36" s="589"/>
      <c r="T36" s="589"/>
      <c r="AG36" s="6">
        <f t="shared" si="313"/>
        <v>0</v>
      </c>
      <c r="AH36" s="6">
        <f>AG36*Tabeller!$I$35</f>
        <v>0</v>
      </c>
      <c r="AI36" s="6">
        <f t="shared" si="361"/>
        <v>0</v>
      </c>
      <c r="AJ36" s="87">
        <f>AI36*Tabeller!$H$26</f>
        <v>0</v>
      </c>
      <c r="AK36" s="6">
        <f>SUM(AI36:AJ36,AL36)*Tabeller!$H$28</f>
        <v>0</v>
      </c>
      <c r="AL36" s="6">
        <f>AH36*Tabeller!$H$27</f>
        <v>0</v>
      </c>
      <c r="AM36" s="6">
        <f t="shared" si="315"/>
        <v>0</v>
      </c>
      <c r="AN36" s="6">
        <f>AM36+(IF(B36="Teknisk adm bistand",Registrering!$E$51,Registrering!$B$51))</f>
        <v>0</v>
      </c>
      <c r="AO36" s="6">
        <f>AM36/Tabeller!$H$5</f>
        <v>0</v>
      </c>
      <c r="AR36" s="6">
        <f>((K36*Budsjett_FL!$AO36)*(Tabeller!I$37))</f>
        <v>0</v>
      </c>
      <c r="AS36" s="6">
        <f>((L36*Budsjett_FL!$AO36)*(Tabeller!J$35))</f>
        <v>0</v>
      </c>
      <c r="AT36" s="6">
        <f>((M36*Budsjett_FL!$AO36)*(Tabeller!K$35))</f>
        <v>0</v>
      </c>
      <c r="AU36" s="6">
        <f>((N36*Budsjett_FL!$AO36)*(Tabeller!L$35))</f>
        <v>0</v>
      </c>
      <c r="AV36" s="6">
        <f>((O36*Budsjett_FL!$AO36)*(Tabeller!M$35))</f>
        <v>0</v>
      </c>
      <c r="AW36" s="6">
        <f>((P36*Budsjett_FL!$AO36)*(Tabeller!N$35))</f>
        <v>0</v>
      </c>
      <c r="AX36" s="6">
        <f>((Q36*Budsjett_FL!$AO36)*(Tabeller!O$35))</f>
        <v>0</v>
      </c>
      <c r="AY36" s="6">
        <f>((R36*Budsjett_FL!$AO36)*(Tabeller!P$35))</f>
        <v>0</v>
      </c>
      <c r="AZ36" s="6">
        <f>((S36*Budsjett_FL!$AO36)*(Tabeller!Q$35))</f>
        <v>0</v>
      </c>
      <c r="BA36" s="6">
        <f>((T36*Budsjett_FL!$AO36)*(Tabeller!R$35))</f>
        <v>0</v>
      </c>
      <c r="BC36" s="6">
        <f t="shared" si="316"/>
        <v>0</v>
      </c>
      <c r="BD36" s="6">
        <f t="shared" si="317"/>
        <v>0</v>
      </c>
      <c r="BE36" s="6">
        <f t="shared" si="318"/>
        <v>0</v>
      </c>
      <c r="BF36" s="6">
        <f t="shared" si="319"/>
        <v>0</v>
      </c>
      <c r="BG36" s="6">
        <f t="shared" si="320"/>
        <v>0</v>
      </c>
      <c r="BH36" s="6">
        <f t="shared" si="321"/>
        <v>0</v>
      </c>
      <c r="BI36" s="6">
        <f t="shared" si="322"/>
        <v>0</v>
      </c>
      <c r="BJ36" s="6">
        <f t="shared" si="323"/>
        <v>0</v>
      </c>
      <c r="BK36" s="6">
        <f t="shared" si="324"/>
        <v>0</v>
      </c>
      <c r="BL36" s="6">
        <f t="shared" si="325"/>
        <v>0</v>
      </c>
      <c r="BO36" s="6">
        <f>IFERROR(IF($F$83=$K$82,AR36*$E$82,AR36*Budsjett_FL!$F$83),0)</f>
        <v>0</v>
      </c>
      <c r="BP36" s="6">
        <f>IFERROR(IF($F$83=$K$82,AS36*$E$82,AS36*Budsjett_FL!$F$83),0)</f>
        <v>0</v>
      </c>
      <c r="BQ36" s="6">
        <f>IFERROR(IF($F$83=$K$82,AT36*$E$82,AT36*Budsjett_FL!$F$83),0)</f>
        <v>0</v>
      </c>
      <c r="BR36" s="6">
        <f>IFERROR(IF($F$83=$K$82,AU36*$E$82,AU36*Budsjett_FL!$F$83),0)</f>
        <v>0</v>
      </c>
      <c r="BS36" s="6">
        <f>IFERROR(IF($F$83=$K$82,AV36*$E$82,AV36*Budsjett_FL!$F$83),0)</f>
        <v>0</v>
      </c>
      <c r="BT36" s="6">
        <f>IFERROR(IF($F$83=$K$82,AW36*$E$82,AW36*Budsjett_FL!$F$83),0)</f>
        <v>0</v>
      </c>
      <c r="BU36" s="6">
        <f>IFERROR(IF($F$83=$K$82,AX36*$E$82,AX36*Budsjett_FL!$F$83),0)</f>
        <v>0</v>
      </c>
      <c r="BV36" s="6">
        <f>IFERROR(IF($F$83=$K$82,AY36*$E$82,AY36*Budsjett_FL!$F$83),0)</f>
        <v>0</v>
      </c>
      <c r="BW36" s="6">
        <f>IFERROR(IF($F$83=$K$82,AZ36*$E$82,AZ36*Budsjett_FL!$F$83),0)</f>
        <v>0</v>
      </c>
      <c r="BX36" s="6">
        <f>IFERROR(IF($F$83=$K$82,BA36*$E$82,BA36*Budsjett_FL!$F$83),0)</f>
        <v>0</v>
      </c>
      <c r="CA36" s="6">
        <f t="shared" ref="CA36:CA41" si="371">BC36-BO36</f>
        <v>0</v>
      </c>
      <c r="CB36" s="6">
        <f t="shared" ref="CB36:CB41" si="372">BD36-BP36</f>
        <v>0</v>
      </c>
      <c r="CC36" s="6">
        <f t="shared" ref="CC36:CC41" si="373">BE36-BQ36</f>
        <v>0</v>
      </c>
      <c r="CD36" s="6">
        <f t="shared" ref="CD36:CD41" si="374">BF36-BR36</f>
        <v>0</v>
      </c>
      <c r="CE36" s="6">
        <f t="shared" ref="CE36:CE41" si="375">BG36-BS36</f>
        <v>0</v>
      </c>
      <c r="CF36" s="6">
        <f t="shared" ref="CF36:CF41" si="376">BH36-BT36</f>
        <v>0</v>
      </c>
      <c r="CG36" s="6">
        <f t="shared" ref="CG36:CG41" si="377">BI36-BU36</f>
        <v>0</v>
      </c>
      <c r="CH36" s="6">
        <f t="shared" ref="CH36:CH41" si="378">BJ36-BV36</f>
        <v>0</v>
      </c>
      <c r="CI36" s="6">
        <f t="shared" ref="CI36:CI41" si="379">BK36-BW36</f>
        <v>0</v>
      </c>
      <c r="CJ36" s="6">
        <f t="shared" ref="CJ36:CJ41" si="380">BL36-BX36</f>
        <v>0</v>
      </c>
      <c r="CL36" s="46">
        <f t="shared" si="327"/>
        <v>0</v>
      </c>
      <c r="CM36" s="6">
        <f>-(AR36*(1+Tabeller!$I$68))</f>
        <v>0</v>
      </c>
      <c r="CN36" s="6">
        <f>-(AS36*(1+Tabeller!$I$68))</f>
        <v>0</v>
      </c>
      <c r="CO36" s="6">
        <f>-(AT36*(1+Tabeller!$I$68))</f>
        <v>0</v>
      </c>
      <c r="CP36" s="6">
        <f>-(AU36*(1+Tabeller!$I$68))</f>
        <v>0</v>
      </c>
      <c r="CQ36" s="6">
        <f>-(AV36*(1+Tabeller!$I$68))</f>
        <v>0</v>
      </c>
      <c r="CR36" s="6">
        <f>-(AW36*(1+Tabeller!$I$68))</f>
        <v>0</v>
      </c>
      <c r="CS36" s="6">
        <f>-(AX36*(1+Tabeller!$I$68))</f>
        <v>0</v>
      </c>
      <c r="CT36" s="6">
        <f>-(AY36*(1+Tabeller!$I$68))</f>
        <v>0</v>
      </c>
      <c r="CU36" s="6">
        <f>-(AZ36*(1+Tabeller!$I$68))</f>
        <v>0</v>
      </c>
      <c r="CV36" s="6">
        <f>-(BA36*(1+Tabeller!$I$68))</f>
        <v>0</v>
      </c>
      <c r="CW36" s="8">
        <f t="shared" ref="CW36:CW41" si="381">SUM(CM36:CV36)</f>
        <v>0</v>
      </c>
      <c r="CZ36" s="46">
        <f t="shared" ref="CZ36:CZ41" si="382">CL36</f>
        <v>0</v>
      </c>
      <c r="DA36" s="6">
        <f t="shared" ref="DA36:DA41" si="383">IF($H36="NFR",CM36,0)</f>
        <v>0</v>
      </c>
      <c r="DB36" s="6">
        <f t="shared" ref="DB36:DB41" si="384">IF($H36="NFR",CN36,0)</f>
        <v>0</v>
      </c>
      <c r="DC36" s="6">
        <f t="shared" ref="DC36:DC41" si="385">IF($H36="NFR",CO36,0)</f>
        <v>0</v>
      </c>
      <c r="DD36" s="6">
        <f t="shared" ref="DD36:DD41" si="386">IF($H36="NFR",CP36,0)</f>
        <v>0</v>
      </c>
      <c r="DE36" s="6">
        <f t="shared" ref="DE36:DE41" si="387">IF($H36="NFR",CQ36,0)</f>
        <v>0</v>
      </c>
      <c r="DF36" s="6">
        <f t="shared" ref="DF36:DF41" si="388">IF($H36="NFR",CR36,0)</f>
        <v>0</v>
      </c>
      <c r="DG36" s="6">
        <f t="shared" ref="DG36:DG41" si="389">IF($H36="NFR",CS36,0)</f>
        <v>0</v>
      </c>
      <c r="DH36" s="6">
        <f t="shared" ref="DH36:DH41" si="390">IF($H36="NFR",CT36,0)</f>
        <v>0</v>
      </c>
      <c r="DI36" s="6">
        <f t="shared" ref="DI36:DI41" si="391">IF($H36="NFR",CU36,0)</f>
        <v>0</v>
      </c>
      <c r="DJ36" s="6">
        <f t="shared" ref="DJ36:DJ41" si="392">IF($H36="NFR",CV36,0)</f>
        <v>0</v>
      </c>
      <c r="DK36" s="8">
        <f t="shared" ref="DK36:DK41" si="393">SUM(DA36:DJ36)</f>
        <v>0</v>
      </c>
      <c r="DM36" s="46">
        <f t="shared" ref="DM36:DM41" si="394">CZ36</f>
        <v>0</v>
      </c>
      <c r="DN36" s="6">
        <f t="shared" si="330"/>
        <v>0</v>
      </c>
      <c r="DO36" s="6">
        <f t="shared" si="331"/>
        <v>0</v>
      </c>
      <c r="DP36" s="6">
        <f t="shared" si="332"/>
        <v>0</v>
      </c>
      <c r="DQ36" s="6">
        <f t="shared" si="333"/>
        <v>0</v>
      </c>
      <c r="DR36" s="6">
        <f t="shared" si="334"/>
        <v>0</v>
      </c>
      <c r="DS36" s="6">
        <f t="shared" si="335"/>
        <v>0</v>
      </c>
      <c r="DT36" s="6">
        <f t="shared" si="336"/>
        <v>0</v>
      </c>
      <c r="DU36" s="6">
        <f t="shared" si="337"/>
        <v>0</v>
      </c>
      <c r="DV36" s="6">
        <f t="shared" si="338"/>
        <v>0</v>
      </c>
      <c r="DW36" s="6">
        <f t="shared" si="339"/>
        <v>0</v>
      </c>
      <c r="DX36" s="8">
        <f t="shared" ref="DX36:DX41" si="395">SUM(DN36:DW36)</f>
        <v>0</v>
      </c>
      <c r="DZ36" s="46">
        <f t="shared" ref="DZ36:DZ41" si="396">DM36</f>
        <v>0</v>
      </c>
      <c r="EA36" s="6">
        <f t="shared" si="340"/>
        <v>0</v>
      </c>
      <c r="EB36" s="6">
        <f t="shared" si="341"/>
        <v>0</v>
      </c>
      <c r="EC36" s="6">
        <f t="shared" si="342"/>
        <v>0</v>
      </c>
      <c r="ED36" s="6">
        <f t="shared" si="343"/>
        <v>0</v>
      </c>
      <c r="EE36" s="6">
        <f t="shared" si="344"/>
        <v>0</v>
      </c>
      <c r="EF36" s="6">
        <f t="shared" si="345"/>
        <v>0</v>
      </c>
      <c r="EG36" s="6">
        <f t="shared" si="346"/>
        <v>0</v>
      </c>
      <c r="EH36" s="6">
        <f t="shared" si="347"/>
        <v>0</v>
      </c>
      <c r="EI36" s="6">
        <f t="shared" si="348"/>
        <v>0</v>
      </c>
      <c r="EJ36" s="6">
        <f t="shared" si="349"/>
        <v>0</v>
      </c>
      <c r="EK36" s="8">
        <f t="shared" ref="EK36:EK41" si="397">SUM(EA36:EJ36)</f>
        <v>0</v>
      </c>
      <c r="EM36" s="46">
        <f t="shared" ref="EM36:EM41" si="398">DZ36</f>
        <v>0</v>
      </c>
      <c r="EN36" s="6">
        <f t="shared" si="350"/>
        <v>0</v>
      </c>
      <c r="EO36" s="6">
        <f t="shared" si="351"/>
        <v>0</v>
      </c>
      <c r="EP36" s="6">
        <f t="shared" si="352"/>
        <v>0</v>
      </c>
      <c r="EQ36" s="6">
        <f t="shared" si="353"/>
        <v>0</v>
      </c>
      <c r="ER36" s="6">
        <f t="shared" si="354"/>
        <v>0</v>
      </c>
      <c r="ES36" s="6">
        <f t="shared" si="355"/>
        <v>0</v>
      </c>
      <c r="ET36" s="6">
        <f t="shared" si="356"/>
        <v>0</v>
      </c>
      <c r="EU36" s="6">
        <f t="shared" si="357"/>
        <v>0</v>
      </c>
      <c r="EV36" s="6">
        <f t="shared" si="358"/>
        <v>0</v>
      </c>
      <c r="EW36" s="6">
        <f t="shared" si="359"/>
        <v>0</v>
      </c>
      <c r="EX36" s="8">
        <f t="shared" ref="EX36:EX41" si="399">SUM(EN36:EW36)</f>
        <v>0</v>
      </c>
      <c r="FA36" s="46">
        <f t="shared" ref="FA36:FA41" si="400">EM36</f>
        <v>0</v>
      </c>
      <c r="FB36" s="6"/>
      <c r="FC36" s="6"/>
      <c r="FD36" s="6"/>
      <c r="FE36" s="6"/>
      <c r="FF36" s="6"/>
      <c r="FG36" s="6"/>
      <c r="FH36" s="6"/>
      <c r="FI36" s="6"/>
      <c r="FJ36" s="6"/>
      <c r="FK36" s="6"/>
      <c r="FL36" s="8">
        <f t="shared" ref="FL36:FL41" si="401">SUM(FB36:FK36)</f>
        <v>0</v>
      </c>
      <c r="FO36" s="6">
        <f>IFERROR(IF($B36="Teknisk/adm. Bistand",(K36/1628)*Tabeller!J$11,(K36/1628)*Tabeller!J$10),0)</f>
        <v>0</v>
      </c>
      <c r="FP36" s="6">
        <f>IFERROR(IF($B36="Teknisk/adm. Bistand",(L36/1628)*Tabeller!K$11,(L36/1628)*Tabeller!K$10),0)</f>
        <v>0</v>
      </c>
      <c r="FQ36" s="6">
        <f>IFERROR(IF($B36="Teknisk/adm. Bistand",(M36/1628)*Tabeller!L$11,(M36/1628)*Tabeller!L$10),0)</f>
        <v>0</v>
      </c>
      <c r="FR36" s="6">
        <f>IFERROR(IF($B36="Teknisk/adm. Bistand",(N36/1628)*Tabeller!M$11,(N36/1628)*Tabeller!M$10),0)</f>
        <v>0</v>
      </c>
      <c r="FS36" s="6">
        <f>IFERROR(IF($B36="Teknisk/adm. Bistand",(O36/1628)*Tabeller!N$11,(O36/1628)*Tabeller!N$10),0)</f>
        <v>0</v>
      </c>
      <c r="FT36" s="6">
        <f>IFERROR(IF($B36="Teknisk/adm. Bistand",(P36/1628)*Tabeller!O$11,(P36/1628)*Tabeller!O$10),0)</f>
        <v>0</v>
      </c>
      <c r="FU36" s="6">
        <f>IFERROR(IF($B36="Teknisk/adm. Bistand",(Q36/1628)*Tabeller!P$11,(Q36/1628)*Tabeller!P$10),0)</f>
        <v>0</v>
      </c>
      <c r="FV36" s="6">
        <f>IFERROR(IF($B36="Teknisk/adm. Bistand",(R36/1628)*Tabeller!Q$11,(R36/1628)*Tabeller!Q$10),0)</f>
        <v>0</v>
      </c>
      <c r="FW36" s="6">
        <f>IFERROR(IF($B36="Teknisk/adm. Bistand",(S36/1628)*Tabeller!R$11,(S36/1628)*Tabeller!R$10),0)</f>
        <v>0</v>
      </c>
      <c r="FX36" s="6">
        <f>IFERROR(IF($B36="Teknisk/adm. Bistand",(T36/1628)*Tabeller!S$11,(T36/1628)*Tabeller!S$10),0)</f>
        <v>0</v>
      </c>
    </row>
    <row r="37" spans="2:180" ht="15" x14ac:dyDescent="0.25">
      <c r="B37" s="484"/>
      <c r="C37" s="388">
        <f>IF(Registrering!$B$28="Fast beløp",0,CW37)</f>
        <v>0</v>
      </c>
      <c r="D37" s="388">
        <f t="shared" si="368"/>
        <v>0</v>
      </c>
      <c r="E37" s="388">
        <f t="shared" si="369"/>
        <v>0</v>
      </c>
      <c r="F37" s="388">
        <f t="shared" si="370"/>
        <v>0</v>
      </c>
      <c r="G37" s="295">
        <f>SUM(K37:T37)/Tabeller!$H$5</f>
        <v>0</v>
      </c>
      <c r="H37" s="585"/>
      <c r="I37" s="588"/>
      <c r="J37" s="597"/>
      <c r="K37" s="599"/>
      <c r="L37" s="599"/>
      <c r="M37" s="599"/>
      <c r="N37" s="599"/>
      <c r="O37" s="599"/>
      <c r="P37" s="599"/>
      <c r="Q37" s="599"/>
      <c r="R37" s="599"/>
      <c r="S37" s="589"/>
      <c r="T37" s="589"/>
      <c r="AG37" s="6">
        <f t="shared" si="313"/>
        <v>0</v>
      </c>
      <c r="AH37" s="6">
        <f>AG37*Tabeller!$I$35</f>
        <v>0</v>
      </c>
      <c r="AI37" s="6">
        <f t="shared" si="361"/>
        <v>0</v>
      </c>
      <c r="AJ37" s="87">
        <f>AI37*Tabeller!$H$26</f>
        <v>0</v>
      </c>
      <c r="AK37" s="6">
        <f>SUM(AI37:AJ37,AL37)*Tabeller!$H$28</f>
        <v>0</v>
      </c>
      <c r="AL37" s="6">
        <f>AH37*Tabeller!$H$27</f>
        <v>0</v>
      </c>
      <c r="AM37" s="6">
        <f t="shared" si="315"/>
        <v>0</v>
      </c>
      <c r="AN37" s="6">
        <f>AM37+(IF(B37="Teknisk adm bistand",Registrering!$E$51,Registrering!$B$51))</f>
        <v>0</v>
      </c>
      <c r="AO37" s="6">
        <f>AM37/Tabeller!$H$5</f>
        <v>0</v>
      </c>
      <c r="AR37" s="6">
        <f>((K37*Budsjett_FL!$AO37)*(Tabeller!I$37))</f>
        <v>0</v>
      </c>
      <c r="AS37" s="6">
        <f>((L37*Budsjett_FL!$AO37)*(Tabeller!J$35))</f>
        <v>0</v>
      </c>
      <c r="AT37" s="6">
        <f>((M37*Budsjett_FL!$AO37)*(Tabeller!K$35))</f>
        <v>0</v>
      </c>
      <c r="AU37" s="6">
        <f>((N37*Budsjett_FL!$AO37)*(Tabeller!L$35))</f>
        <v>0</v>
      </c>
      <c r="AV37" s="6">
        <f>((O37*Budsjett_FL!$AO37)*(Tabeller!M$35))</f>
        <v>0</v>
      </c>
      <c r="AW37" s="6">
        <f>((P37*Budsjett_FL!$AO37)*(Tabeller!N$35))</f>
        <v>0</v>
      </c>
      <c r="AX37" s="6">
        <f>((Q37*Budsjett_FL!$AO37)*(Tabeller!O$35))</f>
        <v>0</v>
      </c>
      <c r="AY37" s="6">
        <f>((R37*Budsjett_FL!$AO37)*(Tabeller!P$35))</f>
        <v>0</v>
      </c>
      <c r="AZ37" s="6">
        <f>((S37*Budsjett_FL!$AO37)*(Tabeller!Q$35))</f>
        <v>0</v>
      </c>
      <c r="BA37" s="6">
        <f>((T37*Budsjett_FL!$AO37)*(Tabeller!R$35))</f>
        <v>0</v>
      </c>
      <c r="BC37" s="6">
        <f t="shared" si="316"/>
        <v>0</v>
      </c>
      <c r="BD37" s="6">
        <f t="shared" si="317"/>
        <v>0</v>
      </c>
      <c r="BE37" s="6">
        <f t="shared" si="318"/>
        <v>0</v>
      </c>
      <c r="BF37" s="6">
        <f t="shared" si="319"/>
        <v>0</v>
      </c>
      <c r="BG37" s="6">
        <f t="shared" si="320"/>
        <v>0</v>
      </c>
      <c r="BH37" s="6">
        <f t="shared" si="321"/>
        <v>0</v>
      </c>
      <c r="BI37" s="6">
        <f t="shared" si="322"/>
        <v>0</v>
      </c>
      <c r="BJ37" s="6">
        <f t="shared" si="323"/>
        <v>0</v>
      </c>
      <c r="BK37" s="6">
        <f t="shared" si="324"/>
        <v>0</v>
      </c>
      <c r="BL37" s="6">
        <f t="shared" si="325"/>
        <v>0</v>
      </c>
      <c r="BO37" s="6">
        <f>IFERROR(IF($F$83=$K$82,AR37*$E$82,AR37*Budsjett_FL!$F$83),0)</f>
        <v>0</v>
      </c>
      <c r="BP37" s="6">
        <f>IFERROR(IF($F$83=$K$82,AS37*$E$82,AS37*Budsjett_FL!$F$83),0)</f>
        <v>0</v>
      </c>
      <c r="BQ37" s="6">
        <f>IFERROR(IF($F$83=$K$82,AT37*$E$82,AT37*Budsjett_FL!$F$83),0)</f>
        <v>0</v>
      </c>
      <c r="BR37" s="6">
        <f>IFERROR(IF($F$83=$K$82,AU37*$E$82,AU37*Budsjett_FL!$F$83),0)</f>
        <v>0</v>
      </c>
      <c r="BS37" s="6">
        <f>IFERROR(IF($F$83=$K$82,AV37*$E$82,AV37*Budsjett_FL!$F$83),0)</f>
        <v>0</v>
      </c>
      <c r="BT37" s="6">
        <f>IFERROR(IF($F$83=$K$82,AW37*$E$82,AW37*Budsjett_FL!$F$83),0)</f>
        <v>0</v>
      </c>
      <c r="BU37" s="6">
        <f>IFERROR(IF($F$83=$K$82,AX37*$E$82,AX37*Budsjett_FL!$F$83),0)</f>
        <v>0</v>
      </c>
      <c r="BV37" s="6">
        <f>IFERROR(IF($F$83=$K$82,AY37*$E$82,AY37*Budsjett_FL!$F$83),0)</f>
        <v>0</v>
      </c>
      <c r="BW37" s="6">
        <f>IFERROR(IF($F$83=$K$82,AZ37*$E$82,AZ37*Budsjett_FL!$F$83),0)</f>
        <v>0</v>
      </c>
      <c r="BX37" s="6">
        <f>IFERROR(IF($F$83=$K$82,BA37*$E$82,BA37*Budsjett_FL!$F$83),0)</f>
        <v>0</v>
      </c>
      <c r="CA37" s="6">
        <f t="shared" si="371"/>
        <v>0</v>
      </c>
      <c r="CB37" s="6">
        <f t="shared" si="372"/>
        <v>0</v>
      </c>
      <c r="CC37" s="6">
        <f t="shared" si="373"/>
        <v>0</v>
      </c>
      <c r="CD37" s="6">
        <f t="shared" si="374"/>
        <v>0</v>
      </c>
      <c r="CE37" s="6">
        <f t="shared" si="375"/>
        <v>0</v>
      </c>
      <c r="CF37" s="6">
        <f t="shared" si="376"/>
        <v>0</v>
      </c>
      <c r="CG37" s="6">
        <f t="shared" si="377"/>
        <v>0</v>
      </c>
      <c r="CH37" s="6">
        <f t="shared" si="378"/>
        <v>0</v>
      </c>
      <c r="CI37" s="6">
        <f t="shared" si="379"/>
        <v>0</v>
      </c>
      <c r="CJ37" s="6">
        <f t="shared" si="380"/>
        <v>0</v>
      </c>
      <c r="CL37" s="46">
        <f t="shared" si="327"/>
        <v>0</v>
      </c>
      <c r="CM37" s="6">
        <f>-(AR37*(1+Tabeller!$I$68))</f>
        <v>0</v>
      </c>
      <c r="CN37" s="6">
        <f>-(AS37*(1+Tabeller!$I$68))</f>
        <v>0</v>
      </c>
      <c r="CO37" s="6">
        <f>-(AT37*(1+Tabeller!$I$68))</f>
        <v>0</v>
      </c>
      <c r="CP37" s="6">
        <f>-(AU37*(1+Tabeller!$I$68))</f>
        <v>0</v>
      </c>
      <c r="CQ37" s="6">
        <f>-(AV37*(1+Tabeller!$I$68))</f>
        <v>0</v>
      </c>
      <c r="CR37" s="6">
        <f>-(AW37*(1+Tabeller!$I$68))</f>
        <v>0</v>
      </c>
      <c r="CS37" s="6">
        <f>-(AX37*(1+Tabeller!$I$68))</f>
        <v>0</v>
      </c>
      <c r="CT37" s="6">
        <f>-(AY37*(1+Tabeller!$I$68))</f>
        <v>0</v>
      </c>
      <c r="CU37" s="6">
        <f>-(AZ37*(1+Tabeller!$I$68))</f>
        <v>0</v>
      </c>
      <c r="CV37" s="6">
        <f>-(BA37*(1+Tabeller!$I$68))</f>
        <v>0</v>
      </c>
      <c r="CW37" s="8">
        <f t="shared" si="381"/>
        <v>0</v>
      </c>
      <c r="CZ37" s="46">
        <f t="shared" si="382"/>
        <v>0</v>
      </c>
      <c r="DA37" s="6">
        <f t="shared" si="383"/>
        <v>0</v>
      </c>
      <c r="DB37" s="6">
        <f t="shared" si="384"/>
        <v>0</v>
      </c>
      <c r="DC37" s="6">
        <f t="shared" si="385"/>
        <v>0</v>
      </c>
      <c r="DD37" s="6">
        <f t="shared" si="386"/>
        <v>0</v>
      </c>
      <c r="DE37" s="6">
        <f t="shared" si="387"/>
        <v>0</v>
      </c>
      <c r="DF37" s="6">
        <f t="shared" si="388"/>
        <v>0</v>
      </c>
      <c r="DG37" s="6">
        <f t="shared" si="389"/>
        <v>0</v>
      </c>
      <c r="DH37" s="6">
        <f t="shared" si="390"/>
        <v>0</v>
      </c>
      <c r="DI37" s="6">
        <f t="shared" si="391"/>
        <v>0</v>
      </c>
      <c r="DJ37" s="6">
        <f t="shared" si="392"/>
        <v>0</v>
      </c>
      <c r="DK37" s="8">
        <f t="shared" si="393"/>
        <v>0</v>
      </c>
      <c r="DM37" s="46">
        <f t="shared" si="394"/>
        <v>0</v>
      </c>
      <c r="DN37" s="6">
        <f t="shared" si="330"/>
        <v>0</v>
      </c>
      <c r="DO37" s="6">
        <f t="shared" si="331"/>
        <v>0</v>
      </c>
      <c r="DP37" s="6">
        <f t="shared" si="332"/>
        <v>0</v>
      </c>
      <c r="DQ37" s="6">
        <f t="shared" si="333"/>
        <v>0</v>
      </c>
      <c r="DR37" s="6">
        <f t="shared" si="334"/>
        <v>0</v>
      </c>
      <c r="DS37" s="6">
        <f t="shared" si="335"/>
        <v>0</v>
      </c>
      <c r="DT37" s="6">
        <f t="shared" si="336"/>
        <v>0</v>
      </c>
      <c r="DU37" s="6">
        <f t="shared" si="337"/>
        <v>0</v>
      </c>
      <c r="DV37" s="6">
        <f t="shared" si="338"/>
        <v>0</v>
      </c>
      <c r="DW37" s="6">
        <f t="shared" si="339"/>
        <v>0</v>
      </c>
      <c r="DX37" s="8">
        <f t="shared" si="395"/>
        <v>0</v>
      </c>
      <c r="DZ37" s="46">
        <f t="shared" si="396"/>
        <v>0</v>
      </c>
      <c r="EA37" s="6">
        <f t="shared" si="340"/>
        <v>0</v>
      </c>
      <c r="EB37" s="6">
        <f t="shared" si="341"/>
        <v>0</v>
      </c>
      <c r="EC37" s="6">
        <f t="shared" si="342"/>
        <v>0</v>
      </c>
      <c r="ED37" s="6">
        <f t="shared" si="343"/>
        <v>0</v>
      </c>
      <c r="EE37" s="6">
        <f t="shared" si="344"/>
        <v>0</v>
      </c>
      <c r="EF37" s="6">
        <f t="shared" si="345"/>
        <v>0</v>
      </c>
      <c r="EG37" s="6">
        <f t="shared" si="346"/>
        <v>0</v>
      </c>
      <c r="EH37" s="6">
        <f t="shared" si="347"/>
        <v>0</v>
      </c>
      <c r="EI37" s="6">
        <f t="shared" si="348"/>
        <v>0</v>
      </c>
      <c r="EJ37" s="6">
        <f t="shared" si="349"/>
        <v>0</v>
      </c>
      <c r="EK37" s="8">
        <f t="shared" si="397"/>
        <v>0</v>
      </c>
      <c r="EM37" s="46">
        <f t="shared" si="398"/>
        <v>0</v>
      </c>
      <c r="EN37" s="6">
        <f t="shared" si="350"/>
        <v>0</v>
      </c>
      <c r="EO37" s="6">
        <f t="shared" si="351"/>
        <v>0</v>
      </c>
      <c r="EP37" s="6">
        <f t="shared" si="352"/>
        <v>0</v>
      </c>
      <c r="EQ37" s="6">
        <f t="shared" si="353"/>
        <v>0</v>
      </c>
      <c r="ER37" s="6">
        <f t="shared" si="354"/>
        <v>0</v>
      </c>
      <c r="ES37" s="6">
        <f t="shared" si="355"/>
        <v>0</v>
      </c>
      <c r="ET37" s="6">
        <f t="shared" si="356"/>
        <v>0</v>
      </c>
      <c r="EU37" s="6">
        <f t="shared" si="357"/>
        <v>0</v>
      </c>
      <c r="EV37" s="6">
        <f t="shared" si="358"/>
        <v>0</v>
      </c>
      <c r="EW37" s="6">
        <f t="shared" si="359"/>
        <v>0</v>
      </c>
      <c r="EX37" s="8">
        <f t="shared" si="399"/>
        <v>0</v>
      </c>
      <c r="FA37" s="46">
        <f t="shared" si="400"/>
        <v>0</v>
      </c>
      <c r="FB37" s="6"/>
      <c r="FC37" s="6"/>
      <c r="FD37" s="6"/>
      <c r="FE37" s="6"/>
      <c r="FF37" s="6"/>
      <c r="FG37" s="6"/>
      <c r="FH37" s="6"/>
      <c r="FI37" s="6"/>
      <c r="FJ37" s="6"/>
      <c r="FK37" s="6"/>
      <c r="FL37" s="8">
        <f t="shared" si="401"/>
        <v>0</v>
      </c>
      <c r="FO37" s="6">
        <f>IFERROR(IF($B37="Teknisk/adm. Bistand",(K37/1628)*Tabeller!J$11,(K37/1628)*Tabeller!J$10),0)</f>
        <v>0</v>
      </c>
      <c r="FP37" s="6">
        <f>IFERROR(IF($B37="Teknisk/adm. Bistand",(L37/1628)*Tabeller!K$11,(L37/1628)*Tabeller!K$10),0)</f>
        <v>0</v>
      </c>
      <c r="FQ37" s="6">
        <f>IFERROR(IF($B37="Teknisk/adm. Bistand",(M37/1628)*Tabeller!L$11,(M37/1628)*Tabeller!L$10),0)</f>
        <v>0</v>
      </c>
      <c r="FR37" s="6">
        <f>IFERROR(IF($B37="Teknisk/adm. Bistand",(N37/1628)*Tabeller!M$11,(N37/1628)*Tabeller!M$10),0)</f>
        <v>0</v>
      </c>
      <c r="FS37" s="6">
        <f>IFERROR(IF($B37="Teknisk/adm. Bistand",(O37/1628)*Tabeller!N$11,(O37/1628)*Tabeller!N$10),0)</f>
        <v>0</v>
      </c>
      <c r="FT37" s="6">
        <f>IFERROR(IF($B37="Teknisk/adm. Bistand",(P37/1628)*Tabeller!O$11,(P37/1628)*Tabeller!O$10),0)</f>
        <v>0</v>
      </c>
      <c r="FU37" s="6">
        <f>IFERROR(IF($B37="Teknisk/adm. Bistand",(Q37/1628)*Tabeller!P$11,(Q37/1628)*Tabeller!P$10),0)</f>
        <v>0</v>
      </c>
      <c r="FV37" s="6">
        <f>IFERROR(IF($B37="Teknisk/adm. Bistand",(R37/1628)*Tabeller!Q$11,(R37/1628)*Tabeller!Q$10),0)</f>
        <v>0</v>
      </c>
      <c r="FW37" s="6">
        <f>IFERROR(IF($B37="Teknisk/adm. Bistand",(S37/1628)*Tabeller!R$11,(S37/1628)*Tabeller!R$10),0)</f>
        <v>0</v>
      </c>
      <c r="FX37" s="6">
        <f>IFERROR(IF($B37="Teknisk/adm. Bistand",(T37/1628)*Tabeller!S$11,(T37/1628)*Tabeller!S$10),0)</f>
        <v>0</v>
      </c>
    </row>
    <row r="38" spans="2:180" ht="15" x14ac:dyDescent="0.25">
      <c r="B38" s="484"/>
      <c r="C38" s="388">
        <f>IF(Registrering!$B$28="Fast beløp",0,CW38)</f>
        <v>0</v>
      </c>
      <c r="D38" s="388">
        <f t="shared" si="368"/>
        <v>0</v>
      </c>
      <c r="E38" s="388">
        <f t="shared" si="369"/>
        <v>0</v>
      </c>
      <c r="F38" s="388">
        <f t="shared" si="370"/>
        <v>0</v>
      </c>
      <c r="G38" s="295">
        <f>SUM(K38:T38)/Tabeller!$H$5</f>
        <v>0</v>
      </c>
      <c r="H38" s="585"/>
      <c r="I38" s="588"/>
      <c r="J38" s="597"/>
      <c r="K38" s="599"/>
      <c r="L38" s="599"/>
      <c r="M38" s="599"/>
      <c r="N38" s="599"/>
      <c r="O38" s="599"/>
      <c r="P38" s="599"/>
      <c r="Q38" s="599"/>
      <c r="R38" s="599"/>
      <c r="S38" s="589"/>
      <c r="T38" s="589"/>
      <c r="AG38" s="6">
        <f t="shared" si="313"/>
        <v>0</v>
      </c>
      <c r="AH38" s="6">
        <f>AG38*Tabeller!$I$35</f>
        <v>0</v>
      </c>
      <c r="AI38" s="6">
        <f t="shared" si="361"/>
        <v>0</v>
      </c>
      <c r="AJ38" s="87">
        <f>AI38*Tabeller!$H$26</f>
        <v>0</v>
      </c>
      <c r="AK38" s="6">
        <f>SUM(AI38:AJ38,AL38)*Tabeller!$H$28</f>
        <v>0</v>
      </c>
      <c r="AL38" s="6">
        <f>AH38*Tabeller!$H$27</f>
        <v>0</v>
      </c>
      <c r="AM38" s="6">
        <f t="shared" si="315"/>
        <v>0</v>
      </c>
      <c r="AN38" s="6">
        <f>AM38+(IF(B38="Teknisk adm bistand",Registrering!$E$51,Registrering!$B$51))</f>
        <v>0</v>
      </c>
      <c r="AO38" s="6">
        <f>AM38/Tabeller!$H$5</f>
        <v>0</v>
      </c>
      <c r="AR38" s="6">
        <f>((K38*Budsjett_FL!$AO38)*(Tabeller!I$37))</f>
        <v>0</v>
      </c>
      <c r="AS38" s="6">
        <f>((L38*Budsjett_FL!$AO38)*(Tabeller!J$35))</f>
        <v>0</v>
      </c>
      <c r="AT38" s="6">
        <f>((M38*Budsjett_FL!$AO38)*(Tabeller!K$35))</f>
        <v>0</v>
      </c>
      <c r="AU38" s="6">
        <f>((N38*Budsjett_FL!$AO38)*(Tabeller!L$35))</f>
        <v>0</v>
      </c>
      <c r="AV38" s="6">
        <f>((O38*Budsjett_FL!$AO38)*(Tabeller!M$35))</f>
        <v>0</v>
      </c>
      <c r="AW38" s="6">
        <f>((P38*Budsjett_FL!$AO38)*(Tabeller!N$35))</f>
        <v>0</v>
      </c>
      <c r="AX38" s="6">
        <f>((Q38*Budsjett_FL!$AO38)*(Tabeller!O$35))</f>
        <v>0</v>
      </c>
      <c r="AY38" s="6">
        <f>((R38*Budsjett_FL!$AO38)*(Tabeller!P$35))</f>
        <v>0</v>
      </c>
      <c r="AZ38" s="6">
        <f>((S38*Budsjett_FL!$AO38)*(Tabeller!Q$35))</f>
        <v>0</v>
      </c>
      <c r="BA38" s="6">
        <f>((T38*Budsjett_FL!$AO38)*(Tabeller!R$35))</f>
        <v>0</v>
      </c>
      <c r="BC38" s="6">
        <f t="shared" si="316"/>
        <v>0</v>
      </c>
      <c r="BD38" s="6">
        <f t="shared" si="317"/>
        <v>0</v>
      </c>
      <c r="BE38" s="6">
        <f t="shared" si="318"/>
        <v>0</v>
      </c>
      <c r="BF38" s="6">
        <f t="shared" si="319"/>
        <v>0</v>
      </c>
      <c r="BG38" s="6">
        <f t="shared" si="320"/>
        <v>0</v>
      </c>
      <c r="BH38" s="6">
        <f t="shared" si="321"/>
        <v>0</v>
      </c>
      <c r="BI38" s="6">
        <f t="shared" si="322"/>
        <v>0</v>
      </c>
      <c r="BJ38" s="6">
        <f t="shared" si="323"/>
        <v>0</v>
      </c>
      <c r="BK38" s="6">
        <f t="shared" si="324"/>
        <v>0</v>
      </c>
      <c r="BL38" s="6">
        <f t="shared" si="325"/>
        <v>0</v>
      </c>
      <c r="BO38" s="6">
        <f>IFERROR(IF($F$83=$K$82,AR38*$E$82,AR38*Budsjett_FL!$F$83),0)</f>
        <v>0</v>
      </c>
      <c r="BP38" s="6">
        <f>IFERROR(IF($F$83=$K$82,AS38*$E$82,AS38*Budsjett_FL!$F$83),0)</f>
        <v>0</v>
      </c>
      <c r="BQ38" s="6">
        <f>IFERROR(IF($F$83=$K$82,AT38*$E$82,AT38*Budsjett_FL!$F$83),0)</f>
        <v>0</v>
      </c>
      <c r="BR38" s="6">
        <f>IFERROR(IF($F$83=$K$82,AU38*$E$82,AU38*Budsjett_FL!$F$83),0)</f>
        <v>0</v>
      </c>
      <c r="BS38" s="6">
        <f>IFERROR(IF($F$83=$K$82,AV38*$E$82,AV38*Budsjett_FL!$F$83),0)</f>
        <v>0</v>
      </c>
      <c r="BT38" s="6">
        <f>IFERROR(IF($F$83=$K$82,AW38*$E$82,AW38*Budsjett_FL!$F$83),0)</f>
        <v>0</v>
      </c>
      <c r="BU38" s="6">
        <f>IFERROR(IF($F$83=$K$82,AX38*$E$82,AX38*Budsjett_FL!$F$83),0)</f>
        <v>0</v>
      </c>
      <c r="BV38" s="6">
        <f>IFERROR(IF($F$83=$K$82,AY38*$E$82,AY38*Budsjett_FL!$F$83),0)</f>
        <v>0</v>
      </c>
      <c r="BW38" s="6">
        <f>IFERROR(IF($F$83=$K$82,AZ38*$E$82,AZ38*Budsjett_FL!$F$83),0)</f>
        <v>0</v>
      </c>
      <c r="BX38" s="6">
        <f>IFERROR(IF($F$83=$K$82,BA38*$E$82,BA38*Budsjett_FL!$F$83),0)</f>
        <v>0</v>
      </c>
      <c r="CA38" s="6">
        <f t="shared" si="371"/>
        <v>0</v>
      </c>
      <c r="CB38" s="6">
        <f t="shared" si="372"/>
        <v>0</v>
      </c>
      <c r="CC38" s="6">
        <f t="shared" si="373"/>
        <v>0</v>
      </c>
      <c r="CD38" s="6">
        <f t="shared" si="374"/>
        <v>0</v>
      </c>
      <c r="CE38" s="6">
        <f t="shared" si="375"/>
        <v>0</v>
      </c>
      <c r="CF38" s="6">
        <f t="shared" si="376"/>
        <v>0</v>
      </c>
      <c r="CG38" s="6">
        <f t="shared" si="377"/>
        <v>0</v>
      </c>
      <c r="CH38" s="6">
        <f t="shared" si="378"/>
        <v>0</v>
      </c>
      <c r="CI38" s="6">
        <f t="shared" si="379"/>
        <v>0</v>
      </c>
      <c r="CJ38" s="6">
        <f t="shared" si="380"/>
        <v>0</v>
      </c>
      <c r="CL38" s="46">
        <f t="shared" si="327"/>
        <v>0</v>
      </c>
      <c r="CM38" s="6">
        <f>-(AR38*(1+Tabeller!$I$68))</f>
        <v>0</v>
      </c>
      <c r="CN38" s="6">
        <f>-(AS38*(1+Tabeller!$I$68))</f>
        <v>0</v>
      </c>
      <c r="CO38" s="6">
        <f>-(AT38*(1+Tabeller!$I$68))</f>
        <v>0</v>
      </c>
      <c r="CP38" s="6">
        <f>-(AU38*(1+Tabeller!$I$68))</f>
        <v>0</v>
      </c>
      <c r="CQ38" s="6">
        <f>-(AV38*(1+Tabeller!$I$68))</f>
        <v>0</v>
      </c>
      <c r="CR38" s="6">
        <f>-(AW38*(1+Tabeller!$I$68))</f>
        <v>0</v>
      </c>
      <c r="CS38" s="6">
        <f>-(AX38*(1+Tabeller!$I$68))</f>
        <v>0</v>
      </c>
      <c r="CT38" s="6">
        <f>-(AY38*(1+Tabeller!$I$68))</f>
        <v>0</v>
      </c>
      <c r="CU38" s="6">
        <f>-(AZ38*(1+Tabeller!$I$68))</f>
        <v>0</v>
      </c>
      <c r="CV38" s="6">
        <f>-(BA38*(1+Tabeller!$I$68))</f>
        <v>0</v>
      </c>
      <c r="CW38" s="8">
        <f t="shared" si="381"/>
        <v>0</v>
      </c>
      <c r="CZ38" s="46">
        <f t="shared" si="382"/>
        <v>0</v>
      </c>
      <c r="DA38" s="6">
        <f t="shared" si="383"/>
        <v>0</v>
      </c>
      <c r="DB38" s="6">
        <f t="shared" si="384"/>
        <v>0</v>
      </c>
      <c r="DC38" s="6">
        <f t="shared" si="385"/>
        <v>0</v>
      </c>
      <c r="DD38" s="6">
        <f t="shared" si="386"/>
        <v>0</v>
      </c>
      <c r="DE38" s="6">
        <f t="shared" si="387"/>
        <v>0</v>
      </c>
      <c r="DF38" s="6">
        <f t="shared" si="388"/>
        <v>0</v>
      </c>
      <c r="DG38" s="6">
        <f t="shared" si="389"/>
        <v>0</v>
      </c>
      <c r="DH38" s="6">
        <f t="shared" si="390"/>
        <v>0</v>
      </c>
      <c r="DI38" s="6">
        <f t="shared" si="391"/>
        <v>0</v>
      </c>
      <c r="DJ38" s="6">
        <f t="shared" si="392"/>
        <v>0</v>
      </c>
      <c r="DK38" s="8">
        <f t="shared" si="393"/>
        <v>0</v>
      </c>
      <c r="DM38" s="46">
        <f t="shared" si="394"/>
        <v>0</v>
      </c>
      <c r="DN38" s="6">
        <f t="shared" si="330"/>
        <v>0</v>
      </c>
      <c r="DO38" s="6">
        <f t="shared" si="331"/>
        <v>0</v>
      </c>
      <c r="DP38" s="6">
        <f t="shared" si="332"/>
        <v>0</v>
      </c>
      <c r="DQ38" s="6">
        <f t="shared" si="333"/>
        <v>0</v>
      </c>
      <c r="DR38" s="6">
        <f t="shared" si="334"/>
        <v>0</v>
      </c>
      <c r="DS38" s="6">
        <f t="shared" si="335"/>
        <v>0</v>
      </c>
      <c r="DT38" s="6">
        <f t="shared" si="336"/>
        <v>0</v>
      </c>
      <c r="DU38" s="6">
        <f t="shared" si="337"/>
        <v>0</v>
      </c>
      <c r="DV38" s="6">
        <f t="shared" si="338"/>
        <v>0</v>
      </c>
      <c r="DW38" s="6">
        <f t="shared" si="339"/>
        <v>0</v>
      </c>
      <c r="DX38" s="8">
        <f t="shared" si="395"/>
        <v>0</v>
      </c>
      <c r="DZ38" s="46">
        <f t="shared" si="396"/>
        <v>0</v>
      </c>
      <c r="EA38" s="6">
        <f t="shared" si="340"/>
        <v>0</v>
      </c>
      <c r="EB38" s="6">
        <f t="shared" si="341"/>
        <v>0</v>
      </c>
      <c r="EC38" s="6">
        <f t="shared" si="342"/>
        <v>0</v>
      </c>
      <c r="ED38" s="6">
        <f t="shared" si="343"/>
        <v>0</v>
      </c>
      <c r="EE38" s="6">
        <f t="shared" si="344"/>
        <v>0</v>
      </c>
      <c r="EF38" s="6">
        <f t="shared" si="345"/>
        <v>0</v>
      </c>
      <c r="EG38" s="6">
        <f t="shared" si="346"/>
        <v>0</v>
      </c>
      <c r="EH38" s="6">
        <f t="shared" si="347"/>
        <v>0</v>
      </c>
      <c r="EI38" s="6">
        <f t="shared" si="348"/>
        <v>0</v>
      </c>
      <c r="EJ38" s="6">
        <f t="shared" si="349"/>
        <v>0</v>
      </c>
      <c r="EK38" s="8">
        <f t="shared" si="397"/>
        <v>0</v>
      </c>
      <c r="EM38" s="46">
        <f t="shared" si="398"/>
        <v>0</v>
      </c>
      <c r="EN38" s="6">
        <f t="shared" si="350"/>
        <v>0</v>
      </c>
      <c r="EO38" s="6">
        <f t="shared" si="351"/>
        <v>0</v>
      </c>
      <c r="EP38" s="6">
        <f t="shared" si="352"/>
        <v>0</v>
      </c>
      <c r="EQ38" s="6">
        <f t="shared" si="353"/>
        <v>0</v>
      </c>
      <c r="ER38" s="6">
        <f t="shared" si="354"/>
        <v>0</v>
      </c>
      <c r="ES38" s="6">
        <f t="shared" si="355"/>
        <v>0</v>
      </c>
      <c r="ET38" s="6">
        <f t="shared" si="356"/>
        <v>0</v>
      </c>
      <c r="EU38" s="6">
        <f t="shared" si="357"/>
        <v>0</v>
      </c>
      <c r="EV38" s="6">
        <f t="shared" si="358"/>
        <v>0</v>
      </c>
      <c r="EW38" s="6">
        <f t="shared" si="359"/>
        <v>0</v>
      </c>
      <c r="EX38" s="8">
        <f t="shared" si="399"/>
        <v>0</v>
      </c>
      <c r="FA38" s="46">
        <f t="shared" si="400"/>
        <v>0</v>
      </c>
      <c r="FB38" s="6"/>
      <c r="FC38" s="6"/>
      <c r="FD38" s="6"/>
      <c r="FE38" s="6"/>
      <c r="FF38" s="6"/>
      <c r="FG38" s="6"/>
      <c r="FH38" s="6"/>
      <c r="FI38" s="6"/>
      <c r="FJ38" s="6"/>
      <c r="FK38" s="6"/>
      <c r="FL38" s="8">
        <f t="shared" si="401"/>
        <v>0</v>
      </c>
      <c r="FO38" s="6">
        <f>IFERROR(IF($B38="Teknisk/adm. Bistand",(K38/1628)*Tabeller!J$11,(K38/1628)*Tabeller!J$10),0)</f>
        <v>0</v>
      </c>
      <c r="FP38" s="6">
        <f>IFERROR(IF($B38="Teknisk/adm. Bistand",(L38/1628)*Tabeller!K$11,(L38/1628)*Tabeller!K$10),0)</f>
        <v>0</v>
      </c>
      <c r="FQ38" s="6">
        <f>IFERROR(IF($B38="Teknisk/adm. Bistand",(M38/1628)*Tabeller!L$11,(M38/1628)*Tabeller!L$10),0)</f>
        <v>0</v>
      </c>
      <c r="FR38" s="6">
        <f>IFERROR(IF($B38="Teknisk/adm. Bistand",(N38/1628)*Tabeller!M$11,(N38/1628)*Tabeller!M$10),0)</f>
        <v>0</v>
      </c>
      <c r="FS38" s="6">
        <f>IFERROR(IF($B38="Teknisk/adm. Bistand",(O38/1628)*Tabeller!N$11,(O38/1628)*Tabeller!N$10),0)</f>
        <v>0</v>
      </c>
      <c r="FT38" s="6">
        <f>IFERROR(IF($B38="Teknisk/adm. Bistand",(P38/1628)*Tabeller!O$11,(P38/1628)*Tabeller!O$10),0)</f>
        <v>0</v>
      </c>
      <c r="FU38" s="6">
        <f>IFERROR(IF($B38="Teknisk/adm. Bistand",(Q38/1628)*Tabeller!P$11,(Q38/1628)*Tabeller!P$10),0)</f>
        <v>0</v>
      </c>
      <c r="FV38" s="6">
        <f>IFERROR(IF($B38="Teknisk/adm. Bistand",(R38/1628)*Tabeller!Q$11,(R38/1628)*Tabeller!Q$10),0)</f>
        <v>0</v>
      </c>
      <c r="FW38" s="6">
        <f>IFERROR(IF($B38="Teknisk/adm. Bistand",(S38/1628)*Tabeller!R$11,(S38/1628)*Tabeller!R$10),0)</f>
        <v>0</v>
      </c>
      <c r="FX38" s="6">
        <f>IFERROR(IF($B38="Teknisk/adm. Bistand",(T38/1628)*Tabeller!S$11,(T38/1628)*Tabeller!S$10),0)</f>
        <v>0</v>
      </c>
    </row>
    <row r="39" spans="2:180" ht="15" x14ac:dyDescent="0.25">
      <c r="B39" s="484"/>
      <c r="C39" s="388">
        <f>IF(Registrering!$B$28="Fast beløp",0,CW39)</f>
        <v>0</v>
      </c>
      <c r="D39" s="388">
        <f t="shared" si="368"/>
        <v>0</v>
      </c>
      <c r="E39" s="388">
        <f t="shared" si="369"/>
        <v>0</v>
      </c>
      <c r="F39" s="388">
        <f t="shared" si="370"/>
        <v>0</v>
      </c>
      <c r="G39" s="295">
        <f>SUM(K39:T39)/Tabeller!$H$5</f>
        <v>0</v>
      </c>
      <c r="H39" s="585"/>
      <c r="I39" s="588"/>
      <c r="J39" s="597"/>
      <c r="K39" s="599"/>
      <c r="L39" s="599"/>
      <c r="M39" s="599"/>
      <c r="N39" s="599"/>
      <c r="O39" s="599"/>
      <c r="P39" s="599"/>
      <c r="Q39" s="599"/>
      <c r="R39" s="599"/>
      <c r="S39" s="589"/>
      <c r="T39" s="589"/>
      <c r="AG39" s="6">
        <f t="shared" si="313"/>
        <v>0</v>
      </c>
      <c r="AH39" s="6">
        <f>AG39*Tabeller!$I$35</f>
        <v>0</v>
      </c>
      <c r="AI39" s="6">
        <f t="shared" si="361"/>
        <v>0</v>
      </c>
      <c r="AJ39" s="87">
        <f>AI39*Tabeller!$H$26</f>
        <v>0</v>
      </c>
      <c r="AK39" s="6">
        <f>SUM(AI39:AJ39,AL39)*Tabeller!$H$28</f>
        <v>0</v>
      </c>
      <c r="AL39" s="6">
        <f>AH39*Tabeller!$H$27</f>
        <v>0</v>
      </c>
      <c r="AM39" s="6">
        <f t="shared" si="315"/>
        <v>0</v>
      </c>
      <c r="AN39" s="6">
        <f>AM39+(IF(B39="Teknisk adm bistand",Registrering!$E$51,Registrering!$B$51))</f>
        <v>0</v>
      </c>
      <c r="AO39" s="6">
        <f>AM39/Tabeller!$H$5</f>
        <v>0</v>
      </c>
      <c r="AR39" s="6">
        <f>((K39*Budsjett_FL!$AO39)*(Tabeller!I$37))</f>
        <v>0</v>
      </c>
      <c r="AS39" s="6">
        <f>((L39*Budsjett_FL!$AO39)*(Tabeller!J$35))</f>
        <v>0</v>
      </c>
      <c r="AT39" s="6">
        <f>((M39*Budsjett_FL!$AO39)*(Tabeller!K$35))</f>
        <v>0</v>
      </c>
      <c r="AU39" s="6">
        <f>((N39*Budsjett_FL!$AO39)*(Tabeller!L$35))</f>
        <v>0</v>
      </c>
      <c r="AV39" s="6">
        <f>((O39*Budsjett_FL!$AO39)*(Tabeller!M$35))</f>
        <v>0</v>
      </c>
      <c r="AW39" s="6">
        <f>((P39*Budsjett_FL!$AO39)*(Tabeller!N$35))</f>
        <v>0</v>
      </c>
      <c r="AX39" s="6">
        <f>((Q39*Budsjett_FL!$AO39)*(Tabeller!O$35))</f>
        <v>0</v>
      </c>
      <c r="AY39" s="6">
        <f>((R39*Budsjett_FL!$AO39)*(Tabeller!P$35))</f>
        <v>0</v>
      </c>
      <c r="AZ39" s="6">
        <f>((S39*Budsjett_FL!$AO39)*(Tabeller!Q$35))</f>
        <v>0</v>
      </c>
      <c r="BA39" s="6">
        <f>((T39*Budsjett_FL!$AO39)*(Tabeller!R$35))</f>
        <v>0</v>
      </c>
      <c r="BC39" s="6">
        <f t="shared" si="316"/>
        <v>0</v>
      </c>
      <c r="BD39" s="6">
        <f t="shared" si="317"/>
        <v>0</v>
      </c>
      <c r="BE39" s="6">
        <f t="shared" si="318"/>
        <v>0</v>
      </c>
      <c r="BF39" s="6">
        <f t="shared" si="319"/>
        <v>0</v>
      </c>
      <c r="BG39" s="6">
        <f t="shared" si="320"/>
        <v>0</v>
      </c>
      <c r="BH39" s="6">
        <f t="shared" si="321"/>
        <v>0</v>
      </c>
      <c r="BI39" s="6">
        <f t="shared" si="322"/>
        <v>0</v>
      </c>
      <c r="BJ39" s="6">
        <f t="shared" si="323"/>
        <v>0</v>
      </c>
      <c r="BK39" s="6">
        <f t="shared" si="324"/>
        <v>0</v>
      </c>
      <c r="BL39" s="6">
        <f t="shared" si="325"/>
        <v>0</v>
      </c>
      <c r="BO39" s="6">
        <f>IFERROR(IF($F$83=$K$82,AR39*$E$82,AR39*Budsjett_FL!$F$83),0)</f>
        <v>0</v>
      </c>
      <c r="BP39" s="6">
        <f>IFERROR(IF($F$83=$K$82,AS39*$E$82,AS39*Budsjett_FL!$F$83),0)</f>
        <v>0</v>
      </c>
      <c r="BQ39" s="6">
        <f>IFERROR(IF($F$83=$K$82,AT39*$E$82,AT39*Budsjett_FL!$F$83),0)</f>
        <v>0</v>
      </c>
      <c r="BR39" s="6">
        <f>IFERROR(IF($F$83=$K$82,AU39*$E$82,AU39*Budsjett_FL!$F$83),0)</f>
        <v>0</v>
      </c>
      <c r="BS39" s="6">
        <f>IFERROR(IF($F$83=$K$82,AV39*$E$82,AV39*Budsjett_FL!$F$83),0)</f>
        <v>0</v>
      </c>
      <c r="BT39" s="6">
        <f>IFERROR(IF($F$83=$K$82,AW39*$E$82,AW39*Budsjett_FL!$F$83),0)</f>
        <v>0</v>
      </c>
      <c r="BU39" s="6">
        <f>IFERROR(IF($F$83=$K$82,AX39*$E$82,AX39*Budsjett_FL!$F$83),0)</f>
        <v>0</v>
      </c>
      <c r="BV39" s="6">
        <f>IFERROR(IF($F$83=$K$82,AY39*$E$82,AY39*Budsjett_FL!$F$83),0)</f>
        <v>0</v>
      </c>
      <c r="BW39" s="6">
        <f>IFERROR(IF($F$83=$K$82,AZ39*$E$82,AZ39*Budsjett_FL!$F$83),0)</f>
        <v>0</v>
      </c>
      <c r="BX39" s="6">
        <f>IFERROR(IF($F$83=$K$82,BA39*$E$82,BA39*Budsjett_FL!$F$83),0)</f>
        <v>0</v>
      </c>
      <c r="CA39" s="6">
        <f t="shared" si="371"/>
        <v>0</v>
      </c>
      <c r="CB39" s="6">
        <f t="shared" si="372"/>
        <v>0</v>
      </c>
      <c r="CC39" s="6">
        <f t="shared" si="373"/>
        <v>0</v>
      </c>
      <c r="CD39" s="6">
        <f t="shared" si="374"/>
        <v>0</v>
      </c>
      <c r="CE39" s="6">
        <f t="shared" si="375"/>
        <v>0</v>
      </c>
      <c r="CF39" s="6">
        <f t="shared" si="376"/>
        <v>0</v>
      </c>
      <c r="CG39" s="6">
        <f t="shared" si="377"/>
        <v>0</v>
      </c>
      <c r="CH39" s="6">
        <f t="shared" si="378"/>
        <v>0</v>
      </c>
      <c r="CI39" s="6">
        <f t="shared" si="379"/>
        <v>0</v>
      </c>
      <c r="CJ39" s="6">
        <f t="shared" si="380"/>
        <v>0</v>
      </c>
      <c r="CL39" s="46">
        <f t="shared" si="327"/>
        <v>0</v>
      </c>
      <c r="CM39" s="6">
        <f>-(AR39*(1+Tabeller!$I$68))</f>
        <v>0</v>
      </c>
      <c r="CN39" s="6">
        <f>-(AS39*(1+Tabeller!$I$68))</f>
        <v>0</v>
      </c>
      <c r="CO39" s="6">
        <f>-(AT39*(1+Tabeller!$I$68))</f>
        <v>0</v>
      </c>
      <c r="CP39" s="6">
        <f>-(AU39*(1+Tabeller!$I$68))</f>
        <v>0</v>
      </c>
      <c r="CQ39" s="6">
        <f>-(AV39*(1+Tabeller!$I$68))</f>
        <v>0</v>
      </c>
      <c r="CR39" s="6">
        <f>-(AW39*(1+Tabeller!$I$68))</f>
        <v>0</v>
      </c>
      <c r="CS39" s="6">
        <f>-(AX39*(1+Tabeller!$I$68))</f>
        <v>0</v>
      </c>
      <c r="CT39" s="6">
        <f>-(AY39*(1+Tabeller!$I$68))</f>
        <v>0</v>
      </c>
      <c r="CU39" s="6">
        <f>-(AZ39*(1+Tabeller!$I$68))</f>
        <v>0</v>
      </c>
      <c r="CV39" s="6">
        <f>-(BA39*(1+Tabeller!$I$68))</f>
        <v>0</v>
      </c>
      <c r="CW39" s="8">
        <f t="shared" si="381"/>
        <v>0</v>
      </c>
      <c r="CZ39" s="46">
        <f t="shared" si="382"/>
        <v>0</v>
      </c>
      <c r="DA39" s="6">
        <f t="shared" si="383"/>
        <v>0</v>
      </c>
      <c r="DB39" s="6">
        <f t="shared" si="384"/>
        <v>0</v>
      </c>
      <c r="DC39" s="6">
        <f t="shared" si="385"/>
        <v>0</v>
      </c>
      <c r="DD39" s="6">
        <f t="shared" si="386"/>
        <v>0</v>
      </c>
      <c r="DE39" s="6">
        <f t="shared" si="387"/>
        <v>0</v>
      </c>
      <c r="DF39" s="6">
        <f t="shared" si="388"/>
        <v>0</v>
      </c>
      <c r="DG39" s="6">
        <f t="shared" si="389"/>
        <v>0</v>
      </c>
      <c r="DH39" s="6">
        <f t="shared" si="390"/>
        <v>0</v>
      </c>
      <c r="DI39" s="6">
        <f t="shared" si="391"/>
        <v>0</v>
      </c>
      <c r="DJ39" s="6">
        <f t="shared" si="392"/>
        <v>0</v>
      </c>
      <c r="DK39" s="8">
        <f t="shared" si="393"/>
        <v>0</v>
      </c>
      <c r="DM39" s="46">
        <f t="shared" si="394"/>
        <v>0</v>
      </c>
      <c r="DN39" s="6">
        <f t="shared" si="330"/>
        <v>0</v>
      </c>
      <c r="DO39" s="6">
        <f t="shared" si="331"/>
        <v>0</v>
      </c>
      <c r="DP39" s="6">
        <f t="shared" si="332"/>
        <v>0</v>
      </c>
      <c r="DQ39" s="6">
        <f t="shared" si="333"/>
        <v>0</v>
      </c>
      <c r="DR39" s="6">
        <f t="shared" si="334"/>
        <v>0</v>
      </c>
      <c r="DS39" s="6">
        <f t="shared" si="335"/>
        <v>0</v>
      </c>
      <c r="DT39" s="6">
        <f t="shared" si="336"/>
        <v>0</v>
      </c>
      <c r="DU39" s="6">
        <f t="shared" si="337"/>
        <v>0</v>
      </c>
      <c r="DV39" s="6">
        <f t="shared" si="338"/>
        <v>0</v>
      </c>
      <c r="DW39" s="6">
        <f t="shared" si="339"/>
        <v>0</v>
      </c>
      <c r="DX39" s="8">
        <f t="shared" si="395"/>
        <v>0</v>
      </c>
      <c r="DZ39" s="46">
        <f t="shared" si="396"/>
        <v>0</v>
      </c>
      <c r="EA39" s="6">
        <f t="shared" si="340"/>
        <v>0</v>
      </c>
      <c r="EB39" s="6">
        <f t="shared" si="341"/>
        <v>0</v>
      </c>
      <c r="EC39" s="6">
        <f t="shared" si="342"/>
        <v>0</v>
      </c>
      <c r="ED39" s="6">
        <f t="shared" si="343"/>
        <v>0</v>
      </c>
      <c r="EE39" s="6">
        <f t="shared" si="344"/>
        <v>0</v>
      </c>
      <c r="EF39" s="6">
        <f t="shared" si="345"/>
        <v>0</v>
      </c>
      <c r="EG39" s="6">
        <f t="shared" si="346"/>
        <v>0</v>
      </c>
      <c r="EH39" s="6">
        <f t="shared" si="347"/>
        <v>0</v>
      </c>
      <c r="EI39" s="6">
        <f t="shared" si="348"/>
        <v>0</v>
      </c>
      <c r="EJ39" s="6">
        <f t="shared" si="349"/>
        <v>0</v>
      </c>
      <c r="EK39" s="8">
        <f t="shared" si="397"/>
        <v>0</v>
      </c>
      <c r="EM39" s="46">
        <f t="shared" si="398"/>
        <v>0</v>
      </c>
      <c r="EN39" s="6">
        <f t="shared" si="350"/>
        <v>0</v>
      </c>
      <c r="EO39" s="6">
        <f t="shared" si="351"/>
        <v>0</v>
      </c>
      <c r="EP39" s="6">
        <f t="shared" si="352"/>
        <v>0</v>
      </c>
      <c r="EQ39" s="6">
        <f t="shared" si="353"/>
        <v>0</v>
      </c>
      <c r="ER39" s="6">
        <f t="shared" si="354"/>
        <v>0</v>
      </c>
      <c r="ES39" s="6">
        <f t="shared" si="355"/>
        <v>0</v>
      </c>
      <c r="ET39" s="6">
        <f t="shared" si="356"/>
        <v>0</v>
      </c>
      <c r="EU39" s="6">
        <f t="shared" si="357"/>
        <v>0</v>
      </c>
      <c r="EV39" s="6">
        <f t="shared" si="358"/>
        <v>0</v>
      </c>
      <c r="EW39" s="6">
        <f t="shared" si="359"/>
        <v>0</v>
      </c>
      <c r="EX39" s="8">
        <f t="shared" si="399"/>
        <v>0</v>
      </c>
      <c r="FA39" s="46">
        <f t="shared" si="400"/>
        <v>0</v>
      </c>
      <c r="FB39" s="6"/>
      <c r="FC39" s="6"/>
      <c r="FD39" s="6"/>
      <c r="FE39" s="6"/>
      <c r="FF39" s="6"/>
      <c r="FG39" s="6"/>
      <c r="FH39" s="6"/>
      <c r="FI39" s="6"/>
      <c r="FJ39" s="6"/>
      <c r="FK39" s="6"/>
      <c r="FL39" s="8">
        <f t="shared" si="401"/>
        <v>0</v>
      </c>
      <c r="FO39" s="6">
        <f>IFERROR(IF($B39="Teknisk/adm. Bistand",(K39/1628)*Tabeller!J$11,(K39/1628)*Tabeller!J$10),0)</f>
        <v>0</v>
      </c>
      <c r="FP39" s="6">
        <f>IFERROR(IF($B39="Teknisk/adm. Bistand",(L39/1628)*Tabeller!K$11,(L39/1628)*Tabeller!K$10),0)</f>
        <v>0</v>
      </c>
      <c r="FQ39" s="6">
        <f>IFERROR(IF($B39="Teknisk/adm. Bistand",(M39/1628)*Tabeller!L$11,(M39/1628)*Tabeller!L$10),0)</f>
        <v>0</v>
      </c>
      <c r="FR39" s="6">
        <f>IFERROR(IF($B39="Teknisk/adm. Bistand",(N39/1628)*Tabeller!M$11,(N39/1628)*Tabeller!M$10),0)</f>
        <v>0</v>
      </c>
      <c r="FS39" s="6">
        <f>IFERROR(IF($B39="Teknisk/adm. Bistand",(O39/1628)*Tabeller!N$11,(O39/1628)*Tabeller!N$10),0)</f>
        <v>0</v>
      </c>
      <c r="FT39" s="6">
        <f>IFERROR(IF($B39="Teknisk/adm. Bistand",(P39/1628)*Tabeller!O$11,(P39/1628)*Tabeller!O$10),0)</f>
        <v>0</v>
      </c>
      <c r="FU39" s="6">
        <f>IFERROR(IF($B39="Teknisk/adm. Bistand",(Q39/1628)*Tabeller!P$11,(Q39/1628)*Tabeller!P$10),0)</f>
        <v>0</v>
      </c>
      <c r="FV39" s="6">
        <f>IFERROR(IF($B39="Teknisk/adm. Bistand",(R39/1628)*Tabeller!Q$11,(R39/1628)*Tabeller!Q$10),0)</f>
        <v>0</v>
      </c>
      <c r="FW39" s="6">
        <f>IFERROR(IF($B39="Teknisk/adm. Bistand",(S39/1628)*Tabeller!R$11,(S39/1628)*Tabeller!R$10),0)</f>
        <v>0</v>
      </c>
      <c r="FX39" s="6">
        <f>IFERROR(IF($B39="Teknisk/adm. Bistand",(T39/1628)*Tabeller!S$11,(T39/1628)*Tabeller!S$10),0)</f>
        <v>0</v>
      </c>
    </row>
    <row r="40" spans="2:180" ht="15" x14ac:dyDescent="0.25">
      <c r="B40" s="484"/>
      <c r="C40" s="388">
        <f>IF(Registrering!$B$28="Fast beløp",0,CW40)</f>
        <v>0</v>
      </c>
      <c r="D40" s="388">
        <f t="shared" si="368"/>
        <v>0</v>
      </c>
      <c r="E40" s="388">
        <f t="shared" si="369"/>
        <v>0</v>
      </c>
      <c r="F40" s="388">
        <f t="shared" si="370"/>
        <v>0</v>
      </c>
      <c r="G40" s="295">
        <f>SUM(K40:T40)/Tabeller!$H$5</f>
        <v>0</v>
      </c>
      <c r="H40" s="585"/>
      <c r="I40" s="588"/>
      <c r="J40" s="597"/>
      <c r="K40" s="599"/>
      <c r="L40" s="599"/>
      <c r="M40" s="599"/>
      <c r="N40" s="599"/>
      <c r="O40" s="599"/>
      <c r="P40" s="599"/>
      <c r="Q40" s="599"/>
      <c r="R40" s="599"/>
      <c r="S40" s="589"/>
      <c r="T40" s="589"/>
      <c r="AG40" s="6">
        <f t="shared" si="313"/>
        <v>0</v>
      </c>
      <c r="AH40" s="6">
        <f>AG40*Tabeller!$I$35</f>
        <v>0</v>
      </c>
      <c r="AI40" s="6">
        <f t="shared" si="361"/>
        <v>0</v>
      </c>
      <c r="AJ40" s="87">
        <f>AI40*Tabeller!$H$26</f>
        <v>0</v>
      </c>
      <c r="AK40" s="6">
        <f>SUM(AI40:AJ40,AL40)*Tabeller!$H$28</f>
        <v>0</v>
      </c>
      <c r="AL40" s="6">
        <f>AH40*Tabeller!$H$27</f>
        <v>0</v>
      </c>
      <c r="AM40" s="6">
        <f t="shared" si="315"/>
        <v>0</v>
      </c>
      <c r="AN40" s="6">
        <f>AM40+(IF(B40="Teknisk adm bistand",Registrering!$E$51,Registrering!$B$51))</f>
        <v>0</v>
      </c>
      <c r="AO40" s="6">
        <f>AM40/Tabeller!$H$5</f>
        <v>0</v>
      </c>
      <c r="AR40" s="6">
        <f>((K40*Budsjett_FL!$AO40)*(Tabeller!I$37))</f>
        <v>0</v>
      </c>
      <c r="AS40" s="6">
        <f>((L40*Budsjett_FL!$AO40)*(Tabeller!J$35))</f>
        <v>0</v>
      </c>
      <c r="AT40" s="6">
        <f>((M40*Budsjett_FL!$AO40)*(Tabeller!K$35))</f>
        <v>0</v>
      </c>
      <c r="AU40" s="6">
        <f>((N40*Budsjett_FL!$AO40)*(Tabeller!L$35))</f>
        <v>0</v>
      </c>
      <c r="AV40" s="6">
        <f>((O40*Budsjett_FL!$AO40)*(Tabeller!M$35))</f>
        <v>0</v>
      </c>
      <c r="AW40" s="6">
        <f>((P40*Budsjett_FL!$AO40)*(Tabeller!N$35))</f>
        <v>0</v>
      </c>
      <c r="AX40" s="6">
        <f>((Q40*Budsjett_FL!$AO40)*(Tabeller!O$35))</f>
        <v>0</v>
      </c>
      <c r="AY40" s="6">
        <f>((R40*Budsjett_FL!$AO40)*(Tabeller!P$35))</f>
        <v>0</v>
      </c>
      <c r="AZ40" s="6">
        <f>((S40*Budsjett_FL!$AO40)*(Tabeller!Q$35))</f>
        <v>0</v>
      </c>
      <c r="BA40" s="6">
        <f>((T40*Budsjett_FL!$AO40)*(Tabeller!R$35))</f>
        <v>0</v>
      </c>
      <c r="BC40" s="6">
        <f t="shared" si="316"/>
        <v>0</v>
      </c>
      <c r="BD40" s="6">
        <f t="shared" si="317"/>
        <v>0</v>
      </c>
      <c r="BE40" s="6">
        <f t="shared" si="318"/>
        <v>0</v>
      </c>
      <c r="BF40" s="6">
        <f t="shared" si="319"/>
        <v>0</v>
      </c>
      <c r="BG40" s="6">
        <f t="shared" si="320"/>
        <v>0</v>
      </c>
      <c r="BH40" s="6">
        <f t="shared" si="321"/>
        <v>0</v>
      </c>
      <c r="BI40" s="6">
        <f t="shared" si="322"/>
        <v>0</v>
      </c>
      <c r="BJ40" s="6">
        <f t="shared" si="323"/>
        <v>0</v>
      </c>
      <c r="BK40" s="6">
        <f t="shared" si="324"/>
        <v>0</v>
      </c>
      <c r="BL40" s="6">
        <f t="shared" si="325"/>
        <v>0</v>
      </c>
      <c r="BO40" s="6">
        <f>IFERROR(IF($F$83=$K$82,AR40*$E$82,AR40*Budsjett_FL!$F$83),0)</f>
        <v>0</v>
      </c>
      <c r="BP40" s="6">
        <f>IFERROR(IF($F$83=$K$82,AS40*$E$82,AS40*Budsjett_FL!$F$83),0)</f>
        <v>0</v>
      </c>
      <c r="BQ40" s="6">
        <f>IFERROR(IF($F$83=$K$82,AT40*$E$82,AT40*Budsjett_FL!$F$83),0)</f>
        <v>0</v>
      </c>
      <c r="BR40" s="6">
        <f>IFERROR(IF($F$83=$K$82,AU40*$E$82,AU40*Budsjett_FL!$F$83),0)</f>
        <v>0</v>
      </c>
      <c r="BS40" s="6">
        <f>IFERROR(IF($F$83=$K$82,AV40*$E$82,AV40*Budsjett_FL!$F$83),0)</f>
        <v>0</v>
      </c>
      <c r="BT40" s="6">
        <f>IFERROR(IF($F$83=$K$82,AW40*$E$82,AW40*Budsjett_FL!$F$83),0)</f>
        <v>0</v>
      </c>
      <c r="BU40" s="6">
        <f>IFERROR(IF($F$83=$K$82,AX40*$E$82,AX40*Budsjett_FL!$F$83),0)</f>
        <v>0</v>
      </c>
      <c r="BV40" s="6">
        <f>IFERROR(IF($F$83=$K$82,AY40*$E$82,AY40*Budsjett_FL!$F$83),0)</f>
        <v>0</v>
      </c>
      <c r="BW40" s="6">
        <f>IFERROR(IF($F$83=$K$82,AZ40*$E$82,AZ40*Budsjett_FL!$F$83),0)</f>
        <v>0</v>
      </c>
      <c r="BX40" s="6">
        <f>IFERROR(IF($F$83=$K$82,BA40*$E$82,BA40*Budsjett_FL!$F$83),0)</f>
        <v>0</v>
      </c>
      <c r="CA40" s="6">
        <f t="shared" si="371"/>
        <v>0</v>
      </c>
      <c r="CB40" s="6">
        <f t="shared" si="372"/>
        <v>0</v>
      </c>
      <c r="CC40" s="6">
        <f t="shared" si="373"/>
        <v>0</v>
      </c>
      <c r="CD40" s="6">
        <f t="shared" si="374"/>
        <v>0</v>
      </c>
      <c r="CE40" s="6">
        <f t="shared" si="375"/>
        <v>0</v>
      </c>
      <c r="CF40" s="6">
        <f t="shared" si="376"/>
        <v>0</v>
      </c>
      <c r="CG40" s="6">
        <f t="shared" si="377"/>
        <v>0</v>
      </c>
      <c r="CH40" s="6">
        <f t="shared" si="378"/>
        <v>0</v>
      </c>
      <c r="CI40" s="6">
        <f t="shared" si="379"/>
        <v>0</v>
      </c>
      <c r="CJ40" s="6">
        <f t="shared" si="380"/>
        <v>0</v>
      </c>
      <c r="CL40" s="46">
        <f t="shared" si="327"/>
        <v>0</v>
      </c>
      <c r="CM40" s="6">
        <f>-(AR40*(1+Tabeller!$I$68))</f>
        <v>0</v>
      </c>
      <c r="CN40" s="6">
        <f>-(AS40*(1+Tabeller!$I$68))</f>
        <v>0</v>
      </c>
      <c r="CO40" s="6">
        <f>-(AT40*(1+Tabeller!$I$68))</f>
        <v>0</v>
      </c>
      <c r="CP40" s="6">
        <f>-(AU40*(1+Tabeller!$I$68))</f>
        <v>0</v>
      </c>
      <c r="CQ40" s="6">
        <f>-(AV40*(1+Tabeller!$I$68))</f>
        <v>0</v>
      </c>
      <c r="CR40" s="6">
        <f>-(AW40*(1+Tabeller!$I$68))</f>
        <v>0</v>
      </c>
      <c r="CS40" s="6">
        <f>-(AX40*(1+Tabeller!$I$68))</f>
        <v>0</v>
      </c>
      <c r="CT40" s="6">
        <f>-(AY40*(1+Tabeller!$I$68))</f>
        <v>0</v>
      </c>
      <c r="CU40" s="6">
        <f>-(AZ40*(1+Tabeller!$I$68))</f>
        <v>0</v>
      </c>
      <c r="CV40" s="6">
        <f>-(BA40*(1+Tabeller!$I$68))</f>
        <v>0</v>
      </c>
      <c r="CW40" s="8">
        <f t="shared" si="381"/>
        <v>0</v>
      </c>
      <c r="CZ40" s="46">
        <f t="shared" si="382"/>
        <v>0</v>
      </c>
      <c r="DA40" s="6">
        <f t="shared" si="383"/>
        <v>0</v>
      </c>
      <c r="DB40" s="6">
        <f t="shared" si="384"/>
        <v>0</v>
      </c>
      <c r="DC40" s="6">
        <f t="shared" si="385"/>
        <v>0</v>
      </c>
      <c r="DD40" s="6">
        <f t="shared" si="386"/>
        <v>0</v>
      </c>
      <c r="DE40" s="6">
        <f t="shared" si="387"/>
        <v>0</v>
      </c>
      <c r="DF40" s="6">
        <f t="shared" si="388"/>
        <v>0</v>
      </c>
      <c r="DG40" s="6">
        <f t="shared" si="389"/>
        <v>0</v>
      </c>
      <c r="DH40" s="6">
        <f t="shared" si="390"/>
        <v>0</v>
      </c>
      <c r="DI40" s="6">
        <f t="shared" si="391"/>
        <v>0</v>
      </c>
      <c r="DJ40" s="6">
        <f t="shared" si="392"/>
        <v>0</v>
      </c>
      <c r="DK40" s="8">
        <f t="shared" si="393"/>
        <v>0</v>
      </c>
      <c r="DM40" s="46">
        <f t="shared" si="394"/>
        <v>0</v>
      </c>
      <c r="DN40" s="6">
        <f t="shared" si="330"/>
        <v>0</v>
      </c>
      <c r="DO40" s="6">
        <f t="shared" si="331"/>
        <v>0</v>
      </c>
      <c r="DP40" s="6">
        <f t="shared" si="332"/>
        <v>0</v>
      </c>
      <c r="DQ40" s="6">
        <f t="shared" si="333"/>
        <v>0</v>
      </c>
      <c r="DR40" s="6">
        <f t="shared" si="334"/>
        <v>0</v>
      </c>
      <c r="DS40" s="6">
        <f t="shared" si="335"/>
        <v>0</v>
      </c>
      <c r="DT40" s="6">
        <f t="shared" si="336"/>
        <v>0</v>
      </c>
      <c r="DU40" s="6">
        <f t="shared" si="337"/>
        <v>0</v>
      </c>
      <c r="DV40" s="6">
        <f t="shared" si="338"/>
        <v>0</v>
      </c>
      <c r="DW40" s="6">
        <f t="shared" si="339"/>
        <v>0</v>
      </c>
      <c r="DX40" s="8">
        <f t="shared" si="395"/>
        <v>0</v>
      </c>
      <c r="DZ40" s="46">
        <f t="shared" si="396"/>
        <v>0</v>
      </c>
      <c r="EA40" s="6">
        <f t="shared" si="340"/>
        <v>0</v>
      </c>
      <c r="EB40" s="6">
        <f t="shared" si="341"/>
        <v>0</v>
      </c>
      <c r="EC40" s="6">
        <f t="shared" si="342"/>
        <v>0</v>
      </c>
      <c r="ED40" s="6">
        <f t="shared" si="343"/>
        <v>0</v>
      </c>
      <c r="EE40" s="6">
        <f t="shared" si="344"/>
        <v>0</v>
      </c>
      <c r="EF40" s="6">
        <f t="shared" si="345"/>
        <v>0</v>
      </c>
      <c r="EG40" s="6">
        <f t="shared" si="346"/>
        <v>0</v>
      </c>
      <c r="EH40" s="6">
        <f t="shared" si="347"/>
        <v>0</v>
      </c>
      <c r="EI40" s="6">
        <f t="shared" si="348"/>
        <v>0</v>
      </c>
      <c r="EJ40" s="6">
        <f t="shared" si="349"/>
        <v>0</v>
      </c>
      <c r="EK40" s="8">
        <f t="shared" si="397"/>
        <v>0</v>
      </c>
      <c r="EM40" s="46">
        <f t="shared" si="398"/>
        <v>0</v>
      </c>
      <c r="EN40" s="6">
        <f t="shared" si="350"/>
        <v>0</v>
      </c>
      <c r="EO40" s="6">
        <f t="shared" si="351"/>
        <v>0</v>
      </c>
      <c r="EP40" s="6">
        <f t="shared" si="352"/>
        <v>0</v>
      </c>
      <c r="EQ40" s="6">
        <f t="shared" si="353"/>
        <v>0</v>
      </c>
      <c r="ER40" s="6">
        <f t="shared" si="354"/>
        <v>0</v>
      </c>
      <c r="ES40" s="6">
        <f t="shared" si="355"/>
        <v>0</v>
      </c>
      <c r="ET40" s="6">
        <f t="shared" si="356"/>
        <v>0</v>
      </c>
      <c r="EU40" s="6">
        <f t="shared" si="357"/>
        <v>0</v>
      </c>
      <c r="EV40" s="6">
        <f t="shared" si="358"/>
        <v>0</v>
      </c>
      <c r="EW40" s="6">
        <f t="shared" si="359"/>
        <v>0</v>
      </c>
      <c r="EX40" s="8">
        <f t="shared" si="399"/>
        <v>0</v>
      </c>
      <c r="FA40" s="46">
        <f t="shared" si="400"/>
        <v>0</v>
      </c>
      <c r="FB40" s="6"/>
      <c r="FC40" s="6"/>
      <c r="FD40" s="6"/>
      <c r="FE40" s="6"/>
      <c r="FF40" s="6"/>
      <c r="FG40" s="6"/>
      <c r="FH40" s="6"/>
      <c r="FI40" s="6"/>
      <c r="FJ40" s="6"/>
      <c r="FK40" s="6"/>
      <c r="FL40" s="8">
        <f t="shared" si="401"/>
        <v>0</v>
      </c>
      <c r="FO40" s="6">
        <f>IFERROR(IF($B40="Teknisk/adm. Bistand",(K40/1628)*Tabeller!J$11,(K40/1628)*Tabeller!J$10),0)</f>
        <v>0</v>
      </c>
      <c r="FP40" s="6">
        <f>IFERROR(IF($B40="Teknisk/adm. Bistand",(L40/1628)*Tabeller!K$11,(L40/1628)*Tabeller!K$10),0)</f>
        <v>0</v>
      </c>
      <c r="FQ40" s="6">
        <f>IFERROR(IF($B40="Teknisk/adm. Bistand",(M40/1628)*Tabeller!L$11,(M40/1628)*Tabeller!L$10),0)</f>
        <v>0</v>
      </c>
      <c r="FR40" s="6">
        <f>IFERROR(IF($B40="Teknisk/adm. Bistand",(N40/1628)*Tabeller!M$11,(N40/1628)*Tabeller!M$10),0)</f>
        <v>0</v>
      </c>
      <c r="FS40" s="6">
        <f>IFERROR(IF($B40="Teknisk/adm. Bistand",(O40/1628)*Tabeller!N$11,(O40/1628)*Tabeller!N$10),0)</f>
        <v>0</v>
      </c>
      <c r="FT40" s="6">
        <f>IFERROR(IF($B40="Teknisk/adm. Bistand",(P40/1628)*Tabeller!O$11,(P40/1628)*Tabeller!O$10),0)</f>
        <v>0</v>
      </c>
      <c r="FU40" s="6">
        <f>IFERROR(IF($B40="Teknisk/adm. Bistand",(Q40/1628)*Tabeller!P$11,(Q40/1628)*Tabeller!P$10),0)</f>
        <v>0</v>
      </c>
      <c r="FV40" s="6">
        <f>IFERROR(IF($B40="Teknisk/adm. Bistand",(R40/1628)*Tabeller!Q$11,(R40/1628)*Tabeller!Q$10),0)</f>
        <v>0</v>
      </c>
      <c r="FW40" s="6">
        <f>IFERROR(IF($B40="Teknisk/adm. Bistand",(S40/1628)*Tabeller!R$11,(S40/1628)*Tabeller!R$10),0)</f>
        <v>0</v>
      </c>
      <c r="FX40" s="6">
        <f>IFERROR(IF($B40="Teknisk/adm. Bistand",(T40/1628)*Tabeller!S$11,(T40/1628)*Tabeller!S$10),0)</f>
        <v>0</v>
      </c>
    </row>
    <row r="41" spans="2:180" ht="15" x14ac:dyDescent="0.25">
      <c r="B41" s="484"/>
      <c r="C41" s="388">
        <f>IF(Registrering!$B$28="Fast beløp",0,CW41)</f>
        <v>0</v>
      </c>
      <c r="D41" s="388">
        <f t="shared" si="368"/>
        <v>0</v>
      </c>
      <c r="E41" s="388">
        <f t="shared" si="369"/>
        <v>0</v>
      </c>
      <c r="F41" s="388">
        <f t="shared" si="370"/>
        <v>0</v>
      </c>
      <c r="G41" s="295">
        <f>SUM(K41:T41)/Tabeller!$H$5</f>
        <v>0</v>
      </c>
      <c r="H41" s="585"/>
      <c r="I41" s="588"/>
      <c r="J41" s="597"/>
      <c r="K41" s="599"/>
      <c r="L41" s="599"/>
      <c r="M41" s="599"/>
      <c r="N41" s="599"/>
      <c r="O41" s="599"/>
      <c r="P41" s="599"/>
      <c r="Q41" s="599"/>
      <c r="R41" s="599"/>
      <c r="S41" s="589"/>
      <c r="T41" s="589"/>
      <c r="AG41" s="6">
        <f t="shared" si="313"/>
        <v>0</v>
      </c>
      <c r="AH41" s="6">
        <f>AG41*Tabeller!$I$35</f>
        <v>0</v>
      </c>
      <c r="AI41" s="6">
        <f t="shared" si="361"/>
        <v>0</v>
      </c>
      <c r="AJ41" s="87">
        <f>AI41*Tabeller!$H$26</f>
        <v>0</v>
      </c>
      <c r="AK41" s="6">
        <f>SUM(AI41:AJ41,AL41)*Tabeller!$H$28</f>
        <v>0</v>
      </c>
      <c r="AL41" s="6">
        <f>AH41*Tabeller!$H$27</f>
        <v>0</v>
      </c>
      <c r="AM41" s="6">
        <f t="shared" si="315"/>
        <v>0</v>
      </c>
      <c r="AN41" s="6">
        <f>AM41+(IF(B41="Teknisk adm bistand",Registrering!$E$51,Registrering!$B$51))</f>
        <v>0</v>
      </c>
      <c r="AO41" s="6">
        <f>AM41/Tabeller!$H$5</f>
        <v>0</v>
      </c>
      <c r="AR41" s="6">
        <f>((K41*Budsjett_FL!$AO41)*(Tabeller!I$37))</f>
        <v>0</v>
      </c>
      <c r="AS41" s="6">
        <f>((L41*Budsjett_FL!$AO41)*(Tabeller!J$35))</f>
        <v>0</v>
      </c>
      <c r="AT41" s="6">
        <f>((M41*Budsjett_FL!$AO41)*(Tabeller!K$35))</f>
        <v>0</v>
      </c>
      <c r="AU41" s="6">
        <f>((N41*Budsjett_FL!$AO41)*(Tabeller!L$35))</f>
        <v>0</v>
      </c>
      <c r="AV41" s="6">
        <f>((O41*Budsjett_FL!$AO41)*(Tabeller!M$35))</f>
        <v>0</v>
      </c>
      <c r="AW41" s="6">
        <f>((P41*Budsjett_FL!$AO41)*(Tabeller!N$35))</f>
        <v>0</v>
      </c>
      <c r="AX41" s="6">
        <f>((Q41*Budsjett_FL!$AO41)*(Tabeller!O$35))</f>
        <v>0</v>
      </c>
      <c r="AY41" s="6">
        <f>((R41*Budsjett_FL!$AO41)*(Tabeller!P$35))</f>
        <v>0</v>
      </c>
      <c r="AZ41" s="6">
        <f>((S41*Budsjett_FL!$AO41)*(Tabeller!Q$35))</f>
        <v>0</v>
      </c>
      <c r="BA41" s="6">
        <f>((T41*Budsjett_FL!$AO41)*(Tabeller!R$35))</f>
        <v>0</v>
      </c>
      <c r="BC41" s="6">
        <f t="shared" si="316"/>
        <v>0</v>
      </c>
      <c r="BD41" s="6">
        <f t="shared" si="317"/>
        <v>0</v>
      </c>
      <c r="BE41" s="6">
        <f t="shared" si="318"/>
        <v>0</v>
      </c>
      <c r="BF41" s="6">
        <f t="shared" si="319"/>
        <v>0</v>
      </c>
      <c r="BG41" s="6">
        <f t="shared" si="320"/>
        <v>0</v>
      </c>
      <c r="BH41" s="6">
        <f t="shared" si="321"/>
        <v>0</v>
      </c>
      <c r="BI41" s="6">
        <f t="shared" si="322"/>
        <v>0</v>
      </c>
      <c r="BJ41" s="6">
        <f t="shared" si="323"/>
        <v>0</v>
      </c>
      <c r="BK41" s="6">
        <f t="shared" si="324"/>
        <v>0</v>
      </c>
      <c r="BL41" s="6">
        <f t="shared" si="325"/>
        <v>0</v>
      </c>
      <c r="BO41" s="6">
        <f>IFERROR(IF($F$83=$K$82,AR41*$E$82,AR41*Budsjett_FL!$F$83),0)</f>
        <v>0</v>
      </c>
      <c r="BP41" s="6">
        <f>IFERROR(IF($F$83=$K$82,AS41*$E$82,AS41*Budsjett_FL!$F$83),0)</f>
        <v>0</v>
      </c>
      <c r="BQ41" s="6">
        <f>IFERROR(IF($F$83=$K$82,AT41*$E$82,AT41*Budsjett_FL!$F$83),0)</f>
        <v>0</v>
      </c>
      <c r="BR41" s="6">
        <f>IFERROR(IF($F$83=$K$82,AU41*$E$82,AU41*Budsjett_FL!$F$83),0)</f>
        <v>0</v>
      </c>
      <c r="BS41" s="6">
        <f>IFERROR(IF($F$83=$K$82,AV41*$E$82,AV41*Budsjett_FL!$F$83),0)</f>
        <v>0</v>
      </c>
      <c r="BT41" s="6">
        <f>IFERROR(IF($F$83=$K$82,AW41*$E$82,AW41*Budsjett_FL!$F$83),0)</f>
        <v>0</v>
      </c>
      <c r="BU41" s="6">
        <f>IFERROR(IF($F$83=$K$82,AX41*$E$82,AX41*Budsjett_FL!$F$83),0)</f>
        <v>0</v>
      </c>
      <c r="BV41" s="6">
        <f>IFERROR(IF($F$83=$K$82,AY41*$E$82,AY41*Budsjett_FL!$F$83),0)</f>
        <v>0</v>
      </c>
      <c r="BW41" s="6">
        <f>IFERROR(IF($F$83=$K$82,AZ41*$E$82,AZ41*Budsjett_FL!$F$83),0)</f>
        <v>0</v>
      </c>
      <c r="BX41" s="6">
        <f>IFERROR(IF($F$83=$K$82,BA41*$E$82,BA41*Budsjett_FL!$F$83),0)</f>
        <v>0</v>
      </c>
      <c r="CA41" s="6">
        <f t="shared" si="371"/>
        <v>0</v>
      </c>
      <c r="CB41" s="6">
        <f t="shared" si="372"/>
        <v>0</v>
      </c>
      <c r="CC41" s="6">
        <f t="shared" si="373"/>
        <v>0</v>
      </c>
      <c r="CD41" s="6">
        <f t="shared" si="374"/>
        <v>0</v>
      </c>
      <c r="CE41" s="6">
        <f t="shared" si="375"/>
        <v>0</v>
      </c>
      <c r="CF41" s="6">
        <f t="shared" si="376"/>
        <v>0</v>
      </c>
      <c r="CG41" s="6">
        <f t="shared" si="377"/>
        <v>0</v>
      </c>
      <c r="CH41" s="6">
        <f t="shared" si="378"/>
        <v>0</v>
      </c>
      <c r="CI41" s="6">
        <f t="shared" si="379"/>
        <v>0</v>
      </c>
      <c r="CJ41" s="6">
        <f t="shared" si="380"/>
        <v>0</v>
      </c>
      <c r="CL41" s="46">
        <f t="shared" si="327"/>
        <v>0</v>
      </c>
      <c r="CM41" s="6">
        <f>-(AR41*(1+Tabeller!$I$68))</f>
        <v>0</v>
      </c>
      <c r="CN41" s="6">
        <f>-(AS41*(1+Tabeller!$I$68))</f>
        <v>0</v>
      </c>
      <c r="CO41" s="6">
        <f>-(AT41*(1+Tabeller!$I$68))</f>
        <v>0</v>
      </c>
      <c r="CP41" s="6">
        <f>-(AU41*(1+Tabeller!$I$68))</f>
        <v>0</v>
      </c>
      <c r="CQ41" s="6">
        <f>-(AV41*(1+Tabeller!$I$68))</f>
        <v>0</v>
      </c>
      <c r="CR41" s="6">
        <f>-(AW41*(1+Tabeller!$I$68))</f>
        <v>0</v>
      </c>
      <c r="CS41" s="6">
        <f>-(AX41*(1+Tabeller!$I$68))</f>
        <v>0</v>
      </c>
      <c r="CT41" s="6">
        <f>-(AY41*(1+Tabeller!$I$68))</f>
        <v>0</v>
      </c>
      <c r="CU41" s="6">
        <f>-(AZ41*(1+Tabeller!$I$68))</f>
        <v>0</v>
      </c>
      <c r="CV41" s="6">
        <f>-(BA41*(1+Tabeller!$I$68))</f>
        <v>0</v>
      </c>
      <c r="CW41" s="8">
        <f t="shared" si="381"/>
        <v>0</v>
      </c>
      <c r="CZ41" s="46">
        <f t="shared" si="382"/>
        <v>0</v>
      </c>
      <c r="DA41" s="6">
        <f t="shared" si="383"/>
        <v>0</v>
      </c>
      <c r="DB41" s="6">
        <f t="shared" si="384"/>
        <v>0</v>
      </c>
      <c r="DC41" s="6">
        <f t="shared" si="385"/>
        <v>0</v>
      </c>
      <c r="DD41" s="6">
        <f t="shared" si="386"/>
        <v>0</v>
      </c>
      <c r="DE41" s="6">
        <f t="shared" si="387"/>
        <v>0</v>
      </c>
      <c r="DF41" s="6">
        <f t="shared" si="388"/>
        <v>0</v>
      </c>
      <c r="DG41" s="6">
        <f t="shared" si="389"/>
        <v>0</v>
      </c>
      <c r="DH41" s="6">
        <f t="shared" si="390"/>
        <v>0</v>
      </c>
      <c r="DI41" s="6">
        <f t="shared" si="391"/>
        <v>0</v>
      </c>
      <c r="DJ41" s="6">
        <f t="shared" si="392"/>
        <v>0</v>
      </c>
      <c r="DK41" s="8">
        <f t="shared" si="393"/>
        <v>0</v>
      </c>
      <c r="DM41" s="46">
        <f t="shared" si="394"/>
        <v>0</v>
      </c>
      <c r="DN41" s="6">
        <f t="shared" si="330"/>
        <v>0</v>
      </c>
      <c r="DO41" s="6">
        <f t="shared" si="331"/>
        <v>0</v>
      </c>
      <c r="DP41" s="6">
        <f t="shared" si="332"/>
        <v>0</v>
      </c>
      <c r="DQ41" s="6">
        <f t="shared" si="333"/>
        <v>0</v>
      </c>
      <c r="DR41" s="6">
        <f t="shared" si="334"/>
        <v>0</v>
      </c>
      <c r="DS41" s="6">
        <f t="shared" si="335"/>
        <v>0</v>
      </c>
      <c r="DT41" s="6">
        <f t="shared" si="336"/>
        <v>0</v>
      </c>
      <c r="DU41" s="6">
        <f t="shared" si="337"/>
        <v>0</v>
      </c>
      <c r="DV41" s="6">
        <f t="shared" si="338"/>
        <v>0</v>
      </c>
      <c r="DW41" s="6">
        <f t="shared" si="339"/>
        <v>0</v>
      </c>
      <c r="DX41" s="8">
        <f t="shared" si="395"/>
        <v>0</v>
      </c>
      <c r="DZ41" s="46">
        <f t="shared" si="396"/>
        <v>0</v>
      </c>
      <c r="EA41" s="6">
        <f t="shared" si="340"/>
        <v>0</v>
      </c>
      <c r="EB41" s="6">
        <f t="shared" si="341"/>
        <v>0</v>
      </c>
      <c r="EC41" s="6">
        <f t="shared" si="342"/>
        <v>0</v>
      </c>
      <c r="ED41" s="6">
        <f t="shared" si="343"/>
        <v>0</v>
      </c>
      <c r="EE41" s="6">
        <f t="shared" si="344"/>
        <v>0</v>
      </c>
      <c r="EF41" s="6">
        <f t="shared" si="345"/>
        <v>0</v>
      </c>
      <c r="EG41" s="6">
        <f t="shared" si="346"/>
        <v>0</v>
      </c>
      <c r="EH41" s="6">
        <f t="shared" si="347"/>
        <v>0</v>
      </c>
      <c r="EI41" s="6">
        <f t="shared" si="348"/>
        <v>0</v>
      </c>
      <c r="EJ41" s="6">
        <f t="shared" si="349"/>
        <v>0</v>
      </c>
      <c r="EK41" s="8">
        <f t="shared" si="397"/>
        <v>0</v>
      </c>
      <c r="EM41" s="46">
        <f t="shared" si="398"/>
        <v>0</v>
      </c>
      <c r="EN41" s="6">
        <f t="shared" si="350"/>
        <v>0</v>
      </c>
      <c r="EO41" s="6">
        <f t="shared" si="351"/>
        <v>0</v>
      </c>
      <c r="EP41" s="6">
        <f t="shared" si="352"/>
        <v>0</v>
      </c>
      <c r="EQ41" s="6">
        <f t="shared" si="353"/>
        <v>0</v>
      </c>
      <c r="ER41" s="6">
        <f t="shared" si="354"/>
        <v>0</v>
      </c>
      <c r="ES41" s="6">
        <f t="shared" si="355"/>
        <v>0</v>
      </c>
      <c r="ET41" s="6">
        <f t="shared" si="356"/>
        <v>0</v>
      </c>
      <c r="EU41" s="6">
        <f t="shared" si="357"/>
        <v>0</v>
      </c>
      <c r="EV41" s="6">
        <f t="shared" si="358"/>
        <v>0</v>
      </c>
      <c r="EW41" s="6">
        <f t="shared" si="359"/>
        <v>0</v>
      </c>
      <c r="EX41" s="8">
        <f t="shared" si="399"/>
        <v>0</v>
      </c>
      <c r="FA41" s="46">
        <f t="shared" si="400"/>
        <v>0</v>
      </c>
      <c r="FB41" s="6"/>
      <c r="FC41" s="6"/>
      <c r="FD41" s="6"/>
      <c r="FE41" s="6"/>
      <c r="FF41" s="6"/>
      <c r="FG41" s="6"/>
      <c r="FH41" s="6"/>
      <c r="FI41" s="6"/>
      <c r="FJ41" s="6"/>
      <c r="FK41" s="6"/>
      <c r="FL41" s="8">
        <f t="shared" si="401"/>
        <v>0</v>
      </c>
      <c r="FO41" s="6">
        <f>IFERROR(IF($B41="Teknisk/adm. Bistand",(K41/1628)*Tabeller!J$11,(K41/1628)*Tabeller!J$10),0)</f>
        <v>0</v>
      </c>
      <c r="FP41" s="6">
        <f>IFERROR(IF($B41="Teknisk/adm. Bistand",(L41/1628)*Tabeller!K$11,(L41/1628)*Tabeller!K$10),0)</f>
        <v>0</v>
      </c>
      <c r="FQ41" s="6">
        <f>IFERROR(IF($B41="Teknisk/adm. Bistand",(M41/1628)*Tabeller!L$11,(M41/1628)*Tabeller!L$10),0)</f>
        <v>0</v>
      </c>
      <c r="FR41" s="6">
        <f>IFERROR(IF($B41="Teknisk/adm. Bistand",(N41/1628)*Tabeller!M$11,(N41/1628)*Tabeller!M$10),0)</f>
        <v>0</v>
      </c>
      <c r="FS41" s="6">
        <f>IFERROR(IF($B41="Teknisk/adm. Bistand",(O41/1628)*Tabeller!N$11,(O41/1628)*Tabeller!N$10),0)</f>
        <v>0</v>
      </c>
      <c r="FT41" s="6">
        <f>IFERROR(IF($B41="Teknisk/adm. Bistand",(P41/1628)*Tabeller!O$11,(P41/1628)*Tabeller!O$10),0)</f>
        <v>0</v>
      </c>
      <c r="FU41" s="6">
        <f>IFERROR(IF($B41="Teknisk/adm. Bistand",(Q41/1628)*Tabeller!P$11,(Q41/1628)*Tabeller!P$10),0)</f>
        <v>0</v>
      </c>
      <c r="FV41" s="6">
        <f>IFERROR(IF($B41="Teknisk/adm. Bistand",(R41/1628)*Tabeller!Q$11,(R41/1628)*Tabeller!Q$10),0)</f>
        <v>0</v>
      </c>
      <c r="FW41" s="6">
        <f>IFERROR(IF($B41="Teknisk/adm. Bistand",(S41/1628)*Tabeller!R$11,(S41/1628)*Tabeller!R$10),0)</f>
        <v>0</v>
      </c>
      <c r="FX41" s="6">
        <f>IFERROR(IF($B41="Teknisk/adm. Bistand",(T41/1628)*Tabeller!S$11,(T41/1628)*Tabeller!S$10),0)</f>
        <v>0</v>
      </c>
    </row>
    <row r="42" spans="2:180" ht="15" x14ac:dyDescent="0.25">
      <c r="B42" s="484"/>
      <c r="C42" s="388">
        <f>IF(Registrering!$B$28="Fast beløp",0,CW42)</f>
        <v>0</v>
      </c>
      <c r="D42" s="388">
        <f t="shared" si="311"/>
        <v>0</v>
      </c>
      <c r="E42" s="388">
        <f t="shared" si="360"/>
        <v>0</v>
      </c>
      <c r="F42" s="388">
        <f t="shared" si="312"/>
        <v>0</v>
      </c>
      <c r="G42" s="295">
        <f>SUM(K42:T42)/Tabeller!$H$5</f>
        <v>0</v>
      </c>
      <c r="H42" s="585"/>
      <c r="I42" s="588"/>
      <c r="J42" s="597"/>
      <c r="K42" s="599"/>
      <c r="L42" s="599"/>
      <c r="M42" s="599"/>
      <c r="N42" s="599"/>
      <c r="O42" s="599"/>
      <c r="P42" s="599"/>
      <c r="Q42" s="599"/>
      <c r="R42" s="599"/>
      <c r="S42" s="589"/>
      <c r="T42" s="589"/>
      <c r="AG42" s="6">
        <f t="shared" si="313"/>
        <v>0</v>
      </c>
      <c r="AH42" s="6">
        <f>AG42*Tabeller!$I$35</f>
        <v>0</v>
      </c>
      <c r="AI42" s="6">
        <f t="shared" si="361"/>
        <v>0</v>
      </c>
      <c r="AJ42" s="87">
        <f>AI42*Tabeller!$H$26</f>
        <v>0</v>
      </c>
      <c r="AK42" s="6">
        <f>SUM(AI42:AJ42,AL42)*Tabeller!$H$28</f>
        <v>0</v>
      </c>
      <c r="AL42" s="6">
        <f>AH42*Tabeller!$H$27</f>
        <v>0</v>
      </c>
      <c r="AM42" s="6">
        <f t="shared" si="315"/>
        <v>0</v>
      </c>
      <c r="AN42" s="6">
        <f>AM42+(IF(B42="Teknisk adm bistand",Registrering!$E$51,Registrering!$B$51))</f>
        <v>0</v>
      </c>
      <c r="AO42" s="6">
        <f>AM42/Tabeller!$H$5</f>
        <v>0</v>
      </c>
      <c r="AR42" s="6">
        <f>((K42*Budsjett_FL!$AO42)*(Tabeller!I$37))</f>
        <v>0</v>
      </c>
      <c r="AS42" s="6">
        <f>((L42*Budsjett_FL!$AO42)*(Tabeller!J$35))</f>
        <v>0</v>
      </c>
      <c r="AT42" s="6">
        <f>((M42*Budsjett_FL!$AO42)*(Tabeller!K$35))</f>
        <v>0</v>
      </c>
      <c r="AU42" s="6">
        <f>((N42*Budsjett_FL!$AO42)*(Tabeller!L$35))</f>
        <v>0</v>
      </c>
      <c r="AV42" s="6">
        <f>((O42*Budsjett_FL!$AO42)*(Tabeller!M$35))</f>
        <v>0</v>
      </c>
      <c r="AW42" s="6">
        <f>((P42*Budsjett_FL!$AO42)*(Tabeller!N$35))</f>
        <v>0</v>
      </c>
      <c r="AX42" s="6">
        <f>((Q42*Budsjett_FL!$AO42)*(Tabeller!O$35))</f>
        <v>0</v>
      </c>
      <c r="AY42" s="6">
        <f>((R42*Budsjett_FL!$AO42)*(Tabeller!P$35))</f>
        <v>0</v>
      </c>
      <c r="AZ42" s="6">
        <f>((S42*Budsjett_FL!$AO42)*(Tabeller!Q$35))</f>
        <v>0</v>
      </c>
      <c r="BA42" s="6">
        <f>((T42*Budsjett_FL!$AO42)*(Tabeller!R$35))</f>
        <v>0</v>
      </c>
      <c r="BC42" s="6">
        <f t="shared" si="316"/>
        <v>0</v>
      </c>
      <c r="BD42" s="6">
        <f t="shared" si="317"/>
        <v>0</v>
      </c>
      <c r="BE42" s="6">
        <f t="shared" si="318"/>
        <v>0</v>
      </c>
      <c r="BF42" s="6">
        <f t="shared" si="319"/>
        <v>0</v>
      </c>
      <c r="BG42" s="6">
        <f t="shared" si="320"/>
        <v>0</v>
      </c>
      <c r="BH42" s="6">
        <f t="shared" si="321"/>
        <v>0</v>
      </c>
      <c r="BI42" s="6">
        <f t="shared" si="322"/>
        <v>0</v>
      </c>
      <c r="BJ42" s="6">
        <f t="shared" si="323"/>
        <v>0</v>
      </c>
      <c r="BK42" s="6">
        <f t="shared" si="324"/>
        <v>0</v>
      </c>
      <c r="BL42" s="6">
        <f t="shared" si="325"/>
        <v>0</v>
      </c>
      <c r="BO42" s="6">
        <f>IFERROR(IF($F$83=$K$82,AR42*$E$82,AR42*Budsjett_FL!$F$83),0)</f>
        <v>0</v>
      </c>
      <c r="BP42" s="6">
        <f>IFERROR(IF($F$83=$K$82,AS42*$E$82,AS42*Budsjett_FL!$F$83),0)</f>
        <v>0</v>
      </c>
      <c r="BQ42" s="6">
        <f>IFERROR(IF($F$83=$K$82,AT42*$E$82,AT42*Budsjett_FL!$F$83),0)</f>
        <v>0</v>
      </c>
      <c r="BR42" s="6">
        <f>IFERROR(IF($F$83=$K$82,AU42*$E$82,AU42*Budsjett_FL!$F$83),0)</f>
        <v>0</v>
      </c>
      <c r="BS42" s="6">
        <f>IFERROR(IF($F$83=$K$82,AV42*$E$82,AV42*Budsjett_FL!$F$83),0)</f>
        <v>0</v>
      </c>
      <c r="BT42" s="6">
        <f>IFERROR(IF($F$83=$K$82,AW42*$E$82,AW42*Budsjett_FL!$F$83),0)</f>
        <v>0</v>
      </c>
      <c r="BU42" s="6">
        <f>IFERROR(IF($F$83=$K$82,AX42*$E$82,AX42*Budsjett_FL!$F$83),0)</f>
        <v>0</v>
      </c>
      <c r="BV42" s="6">
        <f>IFERROR(IF($F$83=$K$82,AY42*$E$82,AY42*Budsjett_FL!$F$83),0)</f>
        <v>0</v>
      </c>
      <c r="BW42" s="6">
        <f>IFERROR(IF($F$83=$K$82,AZ42*$E$82,AZ42*Budsjett_FL!$F$83),0)</f>
        <v>0</v>
      </c>
      <c r="BX42" s="6">
        <f>IFERROR(IF($F$83=$K$82,BA42*$E$82,BA42*Budsjett_FL!$F$83),0)</f>
        <v>0</v>
      </c>
      <c r="CA42" s="6">
        <f t="shared" si="326"/>
        <v>0</v>
      </c>
      <c r="CB42" s="6">
        <f t="shared" si="326"/>
        <v>0</v>
      </c>
      <c r="CC42" s="6">
        <f t="shared" si="326"/>
        <v>0</v>
      </c>
      <c r="CD42" s="6">
        <f t="shared" si="326"/>
        <v>0</v>
      </c>
      <c r="CE42" s="6">
        <f t="shared" si="326"/>
        <v>0</v>
      </c>
      <c r="CF42" s="6">
        <f t="shared" si="326"/>
        <v>0</v>
      </c>
      <c r="CG42" s="6">
        <f t="shared" si="326"/>
        <v>0</v>
      </c>
      <c r="CH42" s="6">
        <f t="shared" si="326"/>
        <v>0</v>
      </c>
      <c r="CI42" s="6">
        <f t="shared" si="326"/>
        <v>0</v>
      </c>
      <c r="CJ42" s="6">
        <f t="shared" si="326"/>
        <v>0</v>
      </c>
      <c r="CL42" s="46">
        <f t="shared" si="327"/>
        <v>0</v>
      </c>
      <c r="CM42" s="6">
        <f>-(AR42*(1+Tabeller!$I$68))</f>
        <v>0</v>
      </c>
      <c r="CN42" s="6">
        <f>-(AS42*(1+Tabeller!$I$68))</f>
        <v>0</v>
      </c>
      <c r="CO42" s="6">
        <f>-(AT42*(1+Tabeller!$I$68))</f>
        <v>0</v>
      </c>
      <c r="CP42" s="6">
        <f>-(AU42*(1+Tabeller!$I$68))</f>
        <v>0</v>
      </c>
      <c r="CQ42" s="6">
        <f>-(AV42*(1+Tabeller!$I$68))</f>
        <v>0</v>
      </c>
      <c r="CR42" s="6">
        <f>-(AW42*(1+Tabeller!$I$68))</f>
        <v>0</v>
      </c>
      <c r="CS42" s="6">
        <f>-(AX42*(1+Tabeller!$I$68))</f>
        <v>0</v>
      </c>
      <c r="CT42" s="6">
        <f>-(AY42*(1+Tabeller!$I$68))</f>
        <v>0</v>
      </c>
      <c r="CU42" s="6">
        <f>-(AZ42*(1+Tabeller!$I$68))</f>
        <v>0</v>
      </c>
      <c r="CV42" s="6">
        <f>-(BA42*(1+Tabeller!$I$68))</f>
        <v>0</v>
      </c>
      <c r="CW42" s="8">
        <f t="shared" si="362"/>
        <v>0</v>
      </c>
      <c r="CZ42" s="46">
        <f t="shared" si="328"/>
        <v>0</v>
      </c>
      <c r="DA42" s="6">
        <f t="shared" si="329"/>
        <v>0</v>
      </c>
      <c r="DB42" s="6">
        <f t="shared" si="329"/>
        <v>0</v>
      </c>
      <c r="DC42" s="6">
        <f t="shared" si="329"/>
        <v>0</v>
      </c>
      <c r="DD42" s="6">
        <f t="shared" si="329"/>
        <v>0</v>
      </c>
      <c r="DE42" s="6">
        <f t="shared" si="329"/>
        <v>0</v>
      </c>
      <c r="DF42" s="6">
        <f t="shared" si="329"/>
        <v>0</v>
      </c>
      <c r="DG42" s="6">
        <f t="shared" si="329"/>
        <v>0</v>
      </c>
      <c r="DH42" s="6">
        <f t="shared" si="329"/>
        <v>0</v>
      </c>
      <c r="DI42" s="6">
        <f t="shared" si="329"/>
        <v>0</v>
      </c>
      <c r="DJ42" s="6">
        <f t="shared" si="329"/>
        <v>0</v>
      </c>
      <c r="DK42" s="8">
        <f t="shared" si="363"/>
        <v>0</v>
      </c>
      <c r="DM42" s="46">
        <f t="shared" si="65"/>
        <v>0</v>
      </c>
      <c r="DN42" s="6">
        <f t="shared" si="330"/>
        <v>0</v>
      </c>
      <c r="DO42" s="6">
        <f t="shared" si="331"/>
        <v>0</v>
      </c>
      <c r="DP42" s="6">
        <f t="shared" si="332"/>
        <v>0</v>
      </c>
      <c r="DQ42" s="6">
        <f t="shared" si="333"/>
        <v>0</v>
      </c>
      <c r="DR42" s="6">
        <f t="shared" si="334"/>
        <v>0</v>
      </c>
      <c r="DS42" s="6">
        <f t="shared" si="335"/>
        <v>0</v>
      </c>
      <c r="DT42" s="6">
        <f t="shared" si="336"/>
        <v>0</v>
      </c>
      <c r="DU42" s="6">
        <f t="shared" si="337"/>
        <v>0</v>
      </c>
      <c r="DV42" s="6">
        <f t="shared" si="338"/>
        <v>0</v>
      </c>
      <c r="DW42" s="6">
        <f t="shared" si="339"/>
        <v>0</v>
      </c>
      <c r="DX42" s="8">
        <f t="shared" si="364"/>
        <v>0</v>
      </c>
      <c r="DZ42" s="46">
        <f t="shared" si="67"/>
        <v>0</v>
      </c>
      <c r="EA42" s="6">
        <f t="shared" si="340"/>
        <v>0</v>
      </c>
      <c r="EB42" s="6">
        <f t="shared" si="341"/>
        <v>0</v>
      </c>
      <c r="EC42" s="6">
        <f t="shared" si="342"/>
        <v>0</v>
      </c>
      <c r="ED42" s="6">
        <f t="shared" si="343"/>
        <v>0</v>
      </c>
      <c r="EE42" s="6">
        <f t="shared" si="344"/>
        <v>0</v>
      </c>
      <c r="EF42" s="6">
        <f t="shared" si="345"/>
        <v>0</v>
      </c>
      <c r="EG42" s="6">
        <f t="shared" si="346"/>
        <v>0</v>
      </c>
      <c r="EH42" s="6">
        <f t="shared" si="347"/>
        <v>0</v>
      </c>
      <c r="EI42" s="6">
        <f t="shared" si="348"/>
        <v>0</v>
      </c>
      <c r="EJ42" s="6">
        <f t="shared" si="349"/>
        <v>0</v>
      </c>
      <c r="EK42" s="8">
        <f t="shared" si="365"/>
        <v>0</v>
      </c>
      <c r="EM42" s="46">
        <f t="shared" si="69"/>
        <v>0</v>
      </c>
      <c r="EN42" s="6">
        <f t="shared" si="350"/>
        <v>0</v>
      </c>
      <c r="EO42" s="6">
        <f t="shared" si="351"/>
        <v>0</v>
      </c>
      <c r="EP42" s="6">
        <f t="shared" si="352"/>
        <v>0</v>
      </c>
      <c r="EQ42" s="6">
        <f t="shared" si="353"/>
        <v>0</v>
      </c>
      <c r="ER42" s="6">
        <f t="shared" si="354"/>
        <v>0</v>
      </c>
      <c r="ES42" s="6">
        <f t="shared" si="355"/>
        <v>0</v>
      </c>
      <c r="ET42" s="6">
        <f t="shared" si="356"/>
        <v>0</v>
      </c>
      <c r="EU42" s="6">
        <f t="shared" si="357"/>
        <v>0</v>
      </c>
      <c r="EV42" s="6">
        <f t="shared" si="358"/>
        <v>0</v>
      </c>
      <c r="EW42" s="6">
        <f t="shared" si="359"/>
        <v>0</v>
      </c>
      <c r="EX42" s="8">
        <f t="shared" si="366"/>
        <v>0</v>
      </c>
      <c r="FA42" s="46">
        <f t="shared" si="55"/>
        <v>0</v>
      </c>
      <c r="FB42" s="6"/>
      <c r="FC42" s="6"/>
      <c r="FD42" s="6"/>
      <c r="FE42" s="6"/>
      <c r="FF42" s="6"/>
      <c r="FG42" s="6"/>
      <c r="FH42" s="6"/>
      <c r="FI42" s="6"/>
      <c r="FJ42" s="6"/>
      <c r="FK42" s="6"/>
      <c r="FL42" s="8">
        <f t="shared" si="367"/>
        <v>0</v>
      </c>
      <c r="FO42" s="6">
        <f>IFERROR(IF($B42="Teknisk/adm. Bistand",(K42/1628)*Tabeller!J$11,(K42/1628)*Tabeller!J$10),0)</f>
        <v>0</v>
      </c>
      <c r="FP42" s="6">
        <f>IFERROR(IF($B42="Teknisk/adm. Bistand",(L42/1628)*Tabeller!K$11,(L42/1628)*Tabeller!K$10),0)</f>
        <v>0</v>
      </c>
      <c r="FQ42" s="6">
        <f>IFERROR(IF($B42="Teknisk/adm. Bistand",(M42/1628)*Tabeller!L$11,(M42/1628)*Tabeller!L$10),0)</f>
        <v>0</v>
      </c>
      <c r="FR42" s="6">
        <f>IFERROR(IF($B42="Teknisk/adm. Bistand",(N42/1628)*Tabeller!M$11,(N42/1628)*Tabeller!M$10),0)</f>
        <v>0</v>
      </c>
      <c r="FS42" s="6">
        <f>IFERROR(IF($B42="Teknisk/adm. Bistand",(O42/1628)*Tabeller!N$11,(O42/1628)*Tabeller!N$10),0)</f>
        <v>0</v>
      </c>
      <c r="FT42" s="6">
        <f>IFERROR(IF($B42="Teknisk/adm. Bistand",(P42/1628)*Tabeller!O$11,(P42/1628)*Tabeller!O$10),0)</f>
        <v>0</v>
      </c>
      <c r="FU42" s="6">
        <f>IFERROR(IF($B42="Teknisk/adm. Bistand",(Q42/1628)*Tabeller!P$11,(Q42/1628)*Tabeller!P$10),0)</f>
        <v>0</v>
      </c>
      <c r="FV42" s="6">
        <f>IFERROR(IF($B42="Teknisk/adm. Bistand",(R42/1628)*Tabeller!Q$11,(R42/1628)*Tabeller!Q$10),0)</f>
        <v>0</v>
      </c>
      <c r="FW42" s="6">
        <f>IFERROR(IF($B42="Teknisk/adm. Bistand",(S42/1628)*Tabeller!R$11,(S42/1628)*Tabeller!R$10),0)</f>
        <v>0</v>
      </c>
      <c r="FX42" s="6">
        <f>IFERROR(IF($B42="Teknisk/adm. Bistand",(T42/1628)*Tabeller!S$11,(T42/1628)*Tabeller!S$10),0)</f>
        <v>0</v>
      </c>
    </row>
    <row r="43" spans="2:180" ht="15" x14ac:dyDescent="0.25">
      <c r="B43" s="12" t="s">
        <v>98</v>
      </c>
      <c r="C43" s="16">
        <f>SUM(C34:C42)</f>
        <v>0</v>
      </c>
      <c r="D43" s="16">
        <f>SUM(D34:D42)</f>
        <v>0</v>
      </c>
      <c r="E43" s="16">
        <f>SUM(E34:E42)</f>
        <v>0</v>
      </c>
      <c r="F43" s="16">
        <f>SUM(F34:F42)</f>
        <v>0</v>
      </c>
      <c r="G43" s="296">
        <f>SUM(G34:G42)</f>
        <v>0</v>
      </c>
      <c r="H43" s="12"/>
      <c r="I43" s="12"/>
      <c r="J43" s="13"/>
      <c r="K43" s="55">
        <f t="shared" ref="K43:T43" si="402">SUM(K34:K42)</f>
        <v>0</v>
      </c>
      <c r="L43" s="55">
        <f t="shared" si="402"/>
        <v>0</v>
      </c>
      <c r="M43" s="55">
        <f t="shared" si="402"/>
        <v>0</v>
      </c>
      <c r="N43" s="55">
        <f t="shared" si="402"/>
        <v>0</v>
      </c>
      <c r="O43" s="55">
        <f t="shared" si="402"/>
        <v>0</v>
      </c>
      <c r="P43" s="55">
        <f t="shared" si="402"/>
        <v>0</v>
      </c>
      <c r="Q43" s="55">
        <f t="shared" si="402"/>
        <v>0</v>
      </c>
      <c r="R43" s="55">
        <f t="shared" si="402"/>
        <v>0</v>
      </c>
      <c r="S43" s="55">
        <f t="shared" si="402"/>
        <v>0</v>
      </c>
      <c r="T43" s="55">
        <f t="shared" si="402"/>
        <v>0</v>
      </c>
      <c r="AR43" s="8">
        <f t="shared" ref="AR43:BA43" si="403">SUM(AR34:AR42)</f>
        <v>0</v>
      </c>
      <c r="AS43" s="8">
        <f t="shared" si="403"/>
        <v>0</v>
      </c>
      <c r="AT43" s="8">
        <f t="shared" si="403"/>
        <v>0</v>
      </c>
      <c r="AU43" s="8">
        <f t="shared" si="403"/>
        <v>0</v>
      </c>
      <c r="AV43" s="8">
        <f t="shared" si="403"/>
        <v>0</v>
      </c>
      <c r="AW43" s="8">
        <f t="shared" si="403"/>
        <v>0</v>
      </c>
      <c r="AX43" s="8">
        <f t="shared" si="403"/>
        <v>0</v>
      </c>
      <c r="AY43" s="8">
        <f t="shared" si="403"/>
        <v>0</v>
      </c>
      <c r="AZ43" s="8">
        <f t="shared" si="403"/>
        <v>0</v>
      </c>
      <c r="BA43" s="8">
        <f t="shared" si="403"/>
        <v>0</v>
      </c>
      <c r="BB43" s="30">
        <f>SUM(AR43:BA43)</f>
        <v>0</v>
      </c>
      <c r="BC43" s="8">
        <f t="shared" ref="BC43:BL43" si="404">SUM(BC34:BC42)</f>
        <v>0</v>
      </c>
      <c r="BD43" s="8">
        <f t="shared" si="404"/>
        <v>0</v>
      </c>
      <c r="BE43" s="8">
        <f t="shared" si="404"/>
        <v>0</v>
      </c>
      <c r="BF43" s="8">
        <f t="shared" si="404"/>
        <v>0</v>
      </c>
      <c r="BG43" s="8">
        <f t="shared" si="404"/>
        <v>0</v>
      </c>
      <c r="BH43" s="8">
        <f t="shared" si="404"/>
        <v>0</v>
      </c>
      <c r="BI43" s="8">
        <f t="shared" si="404"/>
        <v>0</v>
      </c>
      <c r="BJ43" s="8">
        <f t="shared" si="404"/>
        <v>0</v>
      </c>
      <c r="BK43" s="8">
        <f t="shared" si="404"/>
        <v>0</v>
      </c>
      <c r="BL43" s="8">
        <f t="shared" si="404"/>
        <v>0</v>
      </c>
      <c r="BO43" s="8">
        <f t="shared" ref="BO43:BX43" si="405">SUM(BO34:BO42)</f>
        <v>0</v>
      </c>
      <c r="BP43" s="8">
        <f t="shared" si="405"/>
        <v>0</v>
      </c>
      <c r="BQ43" s="8">
        <f t="shared" si="405"/>
        <v>0</v>
      </c>
      <c r="BR43" s="8">
        <f t="shared" si="405"/>
        <v>0</v>
      </c>
      <c r="BS43" s="8">
        <f t="shared" si="405"/>
        <v>0</v>
      </c>
      <c r="BT43" s="8">
        <f t="shared" si="405"/>
        <v>0</v>
      </c>
      <c r="BU43" s="8">
        <f t="shared" si="405"/>
        <v>0</v>
      </c>
      <c r="BV43" s="8">
        <f t="shared" si="405"/>
        <v>0</v>
      </c>
      <c r="BW43" s="8">
        <f t="shared" si="405"/>
        <v>0</v>
      </c>
      <c r="BX43" s="8">
        <f t="shared" si="405"/>
        <v>0</v>
      </c>
      <c r="BY43" s="30"/>
      <c r="BZ43" s="30"/>
      <c r="CA43" s="8">
        <f t="shared" ref="CA43:CJ43" si="406">SUM(CA34:CA42)</f>
        <v>0</v>
      </c>
      <c r="CB43" s="8">
        <f t="shared" si="406"/>
        <v>0</v>
      </c>
      <c r="CC43" s="8">
        <f t="shared" si="406"/>
        <v>0</v>
      </c>
      <c r="CD43" s="8">
        <f t="shared" si="406"/>
        <v>0</v>
      </c>
      <c r="CE43" s="8">
        <f t="shared" si="406"/>
        <v>0</v>
      </c>
      <c r="CF43" s="8">
        <f t="shared" si="406"/>
        <v>0</v>
      </c>
      <c r="CG43" s="8">
        <f t="shared" si="406"/>
        <v>0</v>
      </c>
      <c r="CH43" s="8">
        <f t="shared" si="406"/>
        <v>0</v>
      </c>
      <c r="CI43" s="8">
        <f t="shared" si="406"/>
        <v>0</v>
      </c>
      <c r="CJ43" s="8">
        <f t="shared" si="406"/>
        <v>0</v>
      </c>
      <c r="CK43" s="30"/>
      <c r="CM43" s="8">
        <f t="shared" ref="CM43:CW43" si="407">SUM(CM34:CM42)</f>
        <v>0</v>
      </c>
      <c r="CN43" s="8">
        <f t="shared" si="407"/>
        <v>0</v>
      </c>
      <c r="CO43" s="8">
        <f t="shared" si="407"/>
        <v>0</v>
      </c>
      <c r="CP43" s="8">
        <f t="shared" si="407"/>
        <v>0</v>
      </c>
      <c r="CQ43" s="8">
        <f t="shared" si="407"/>
        <v>0</v>
      </c>
      <c r="CR43" s="8">
        <f t="shared" si="407"/>
        <v>0</v>
      </c>
      <c r="CS43" s="8">
        <f t="shared" si="407"/>
        <v>0</v>
      </c>
      <c r="CT43" s="8">
        <f t="shared" si="407"/>
        <v>0</v>
      </c>
      <c r="CU43" s="8">
        <f t="shared" si="407"/>
        <v>0</v>
      </c>
      <c r="CV43" s="8">
        <f t="shared" si="407"/>
        <v>0</v>
      </c>
      <c r="CW43" s="8">
        <f t="shared" si="407"/>
        <v>0</v>
      </c>
      <c r="CZ43" s="46"/>
      <c r="DA43" s="8">
        <f t="shared" ref="DA43:DK43" si="408">SUM(DA34:DA42)</f>
        <v>0</v>
      </c>
      <c r="DB43" s="8">
        <f t="shared" si="408"/>
        <v>0</v>
      </c>
      <c r="DC43" s="8">
        <f t="shared" si="408"/>
        <v>0</v>
      </c>
      <c r="DD43" s="8">
        <f t="shared" si="408"/>
        <v>0</v>
      </c>
      <c r="DE43" s="8">
        <f t="shared" si="408"/>
        <v>0</v>
      </c>
      <c r="DF43" s="8">
        <f t="shared" si="408"/>
        <v>0</v>
      </c>
      <c r="DG43" s="8">
        <f t="shared" si="408"/>
        <v>0</v>
      </c>
      <c r="DH43" s="8">
        <f t="shared" si="408"/>
        <v>0</v>
      </c>
      <c r="DI43" s="8">
        <f t="shared" si="408"/>
        <v>0</v>
      </c>
      <c r="DJ43" s="8">
        <f t="shared" si="408"/>
        <v>0</v>
      </c>
      <c r="DK43" s="8">
        <f t="shared" si="408"/>
        <v>0</v>
      </c>
      <c r="DM43" s="46">
        <f t="shared" si="65"/>
        <v>0</v>
      </c>
      <c r="DN43" s="8">
        <f t="shared" ref="DN43:DX43" si="409">SUM(DN34:DN42)</f>
        <v>0</v>
      </c>
      <c r="DO43" s="8">
        <f t="shared" si="409"/>
        <v>0</v>
      </c>
      <c r="DP43" s="8">
        <f t="shared" si="409"/>
        <v>0</v>
      </c>
      <c r="DQ43" s="8">
        <f t="shared" si="409"/>
        <v>0</v>
      </c>
      <c r="DR43" s="8">
        <f t="shared" si="409"/>
        <v>0</v>
      </c>
      <c r="DS43" s="8">
        <f t="shared" si="409"/>
        <v>0</v>
      </c>
      <c r="DT43" s="8">
        <f t="shared" si="409"/>
        <v>0</v>
      </c>
      <c r="DU43" s="8">
        <f t="shared" si="409"/>
        <v>0</v>
      </c>
      <c r="DV43" s="8">
        <f t="shared" si="409"/>
        <v>0</v>
      </c>
      <c r="DW43" s="8">
        <f t="shared" si="409"/>
        <v>0</v>
      </c>
      <c r="DX43" s="8">
        <f t="shared" si="409"/>
        <v>0</v>
      </c>
      <c r="DZ43" s="46">
        <f t="shared" si="67"/>
        <v>0</v>
      </c>
      <c r="EA43" s="8">
        <f t="shared" ref="EA43:EK43" si="410">SUM(EA34:EA42)</f>
        <v>0</v>
      </c>
      <c r="EB43" s="8">
        <f t="shared" si="410"/>
        <v>0</v>
      </c>
      <c r="EC43" s="8">
        <f t="shared" si="410"/>
        <v>0</v>
      </c>
      <c r="ED43" s="8">
        <f t="shared" si="410"/>
        <v>0</v>
      </c>
      <c r="EE43" s="8">
        <f t="shared" si="410"/>
        <v>0</v>
      </c>
      <c r="EF43" s="8">
        <f t="shared" si="410"/>
        <v>0</v>
      </c>
      <c r="EG43" s="8">
        <f t="shared" si="410"/>
        <v>0</v>
      </c>
      <c r="EH43" s="8">
        <f t="shared" si="410"/>
        <v>0</v>
      </c>
      <c r="EI43" s="8">
        <f t="shared" si="410"/>
        <v>0</v>
      </c>
      <c r="EJ43" s="8">
        <f t="shared" si="410"/>
        <v>0</v>
      </c>
      <c r="EK43" s="8">
        <f t="shared" si="410"/>
        <v>0</v>
      </c>
      <c r="EM43" s="46">
        <f t="shared" si="69"/>
        <v>0</v>
      </c>
      <c r="EN43" s="8">
        <f t="shared" ref="EN43:EX43" si="411">SUM(EN34:EN42)</f>
        <v>0</v>
      </c>
      <c r="EO43" s="8">
        <f t="shared" si="411"/>
        <v>0</v>
      </c>
      <c r="EP43" s="8">
        <f t="shared" si="411"/>
        <v>0</v>
      </c>
      <c r="EQ43" s="8">
        <f t="shared" si="411"/>
        <v>0</v>
      </c>
      <c r="ER43" s="8">
        <f t="shared" si="411"/>
        <v>0</v>
      </c>
      <c r="ES43" s="8">
        <f t="shared" si="411"/>
        <v>0</v>
      </c>
      <c r="ET43" s="8">
        <f t="shared" si="411"/>
        <v>0</v>
      </c>
      <c r="EU43" s="8">
        <f t="shared" si="411"/>
        <v>0</v>
      </c>
      <c r="EV43" s="8">
        <f t="shared" si="411"/>
        <v>0</v>
      </c>
      <c r="EW43" s="8">
        <f t="shared" si="411"/>
        <v>0</v>
      </c>
      <c r="EX43" s="8">
        <f t="shared" si="411"/>
        <v>0</v>
      </c>
      <c r="FA43" s="46">
        <f t="shared" si="55"/>
        <v>0</v>
      </c>
      <c r="FB43" s="8">
        <f t="shared" ref="FB43:FL43" si="412">SUM(FB34:FB42)</f>
        <v>0</v>
      </c>
      <c r="FC43" s="8">
        <f t="shared" si="412"/>
        <v>0</v>
      </c>
      <c r="FD43" s="8">
        <f t="shared" si="412"/>
        <v>0</v>
      </c>
      <c r="FE43" s="8">
        <f t="shared" si="412"/>
        <v>0</v>
      </c>
      <c r="FF43" s="8">
        <f t="shared" si="412"/>
        <v>0</v>
      </c>
      <c r="FG43" s="8">
        <f t="shared" si="412"/>
        <v>0</v>
      </c>
      <c r="FH43" s="8">
        <f t="shared" si="412"/>
        <v>0</v>
      </c>
      <c r="FI43" s="8">
        <f t="shared" si="412"/>
        <v>0</v>
      </c>
      <c r="FJ43" s="8">
        <f t="shared" si="412"/>
        <v>0</v>
      </c>
      <c r="FK43" s="8">
        <f t="shared" si="412"/>
        <v>0</v>
      </c>
      <c r="FL43" s="8">
        <f t="shared" si="412"/>
        <v>0</v>
      </c>
      <c r="FO43" s="8">
        <f t="shared" ref="FO43:FX43" si="413">SUM(FO34:FO42)</f>
        <v>0</v>
      </c>
      <c r="FP43" s="8">
        <f t="shared" si="413"/>
        <v>0</v>
      </c>
      <c r="FQ43" s="8">
        <f t="shared" si="413"/>
        <v>0</v>
      </c>
      <c r="FR43" s="8">
        <f t="shared" si="413"/>
        <v>0</v>
      </c>
      <c r="FS43" s="8">
        <f t="shared" si="413"/>
        <v>0</v>
      </c>
      <c r="FT43" s="8">
        <f t="shared" si="413"/>
        <v>0</v>
      </c>
      <c r="FU43" s="8">
        <f t="shared" si="413"/>
        <v>0</v>
      </c>
      <c r="FV43" s="8">
        <f t="shared" si="413"/>
        <v>0</v>
      </c>
      <c r="FW43" s="8">
        <f t="shared" si="413"/>
        <v>0</v>
      </c>
      <c r="FX43" s="8">
        <f t="shared" si="413"/>
        <v>0</v>
      </c>
    </row>
    <row r="44" spans="2:180" s="88" customFormat="1" ht="8.25" customHeight="1" x14ac:dyDescent="0.25">
      <c r="B44" s="307"/>
      <c r="C44" s="308"/>
      <c r="D44" s="308"/>
      <c r="E44" s="308"/>
      <c r="F44" s="308"/>
      <c r="G44" s="309"/>
      <c r="H44" s="307"/>
      <c r="I44" s="307"/>
      <c r="J44" s="310"/>
      <c r="K44" s="311"/>
      <c r="L44" s="311"/>
      <c r="M44" s="311"/>
      <c r="N44" s="311"/>
      <c r="O44" s="311"/>
      <c r="P44" s="311"/>
      <c r="Q44" s="311"/>
      <c r="R44" s="311"/>
      <c r="S44" s="311"/>
      <c r="T44" s="311"/>
      <c r="AR44" s="312"/>
      <c r="AS44" s="312"/>
      <c r="AT44" s="312"/>
      <c r="AU44" s="312"/>
      <c r="AV44" s="312"/>
      <c r="AW44" s="312"/>
      <c r="AX44" s="312"/>
      <c r="AY44" s="312"/>
      <c r="AZ44" s="312"/>
      <c r="BA44" s="312"/>
      <c r="BB44" s="313"/>
      <c r="BC44" s="312"/>
      <c r="BD44" s="312"/>
      <c r="BE44" s="312"/>
      <c r="BF44" s="312"/>
      <c r="BG44" s="312"/>
      <c r="BH44" s="312"/>
      <c r="BI44" s="312"/>
      <c r="BJ44" s="312"/>
      <c r="BK44" s="312"/>
      <c r="BL44" s="312"/>
      <c r="BO44" s="312"/>
      <c r="BP44" s="312"/>
      <c r="BQ44" s="312"/>
      <c r="BR44" s="312"/>
      <c r="BS44" s="312"/>
      <c r="BT44" s="312"/>
      <c r="BU44" s="312"/>
      <c r="BV44" s="312"/>
      <c r="BW44" s="312"/>
      <c r="BX44" s="312"/>
      <c r="BY44" s="313"/>
      <c r="BZ44" s="313"/>
      <c r="CA44" s="312"/>
      <c r="CB44" s="312"/>
      <c r="CC44" s="312"/>
      <c r="CD44" s="312"/>
      <c r="CE44" s="312"/>
      <c r="CF44" s="312"/>
      <c r="CG44" s="312"/>
      <c r="CH44" s="312"/>
      <c r="CI44" s="312"/>
      <c r="CJ44" s="312"/>
      <c r="CK44" s="313"/>
      <c r="CL44" s="314"/>
      <c r="CM44" s="312"/>
      <c r="CN44" s="312"/>
      <c r="CO44" s="312"/>
      <c r="CP44" s="312"/>
      <c r="CQ44" s="312"/>
      <c r="CR44" s="312"/>
      <c r="CS44" s="312"/>
      <c r="CT44" s="312"/>
      <c r="CU44" s="312"/>
      <c r="CV44" s="312"/>
      <c r="CW44" s="312"/>
      <c r="CZ44" s="314"/>
      <c r="DA44" s="312"/>
      <c r="DB44" s="312"/>
      <c r="DC44" s="312"/>
      <c r="DD44" s="312"/>
      <c r="DE44" s="312"/>
      <c r="DF44" s="312"/>
      <c r="DG44" s="312"/>
      <c r="DH44" s="312"/>
      <c r="DI44" s="312"/>
      <c r="DJ44" s="312"/>
      <c r="DK44" s="312"/>
      <c r="DM44" s="314"/>
      <c r="DN44" s="312"/>
      <c r="DO44" s="312"/>
      <c r="DP44" s="312"/>
      <c r="DQ44" s="312"/>
      <c r="DR44" s="312"/>
      <c r="DS44" s="312"/>
      <c r="DT44" s="312"/>
      <c r="DU44" s="312"/>
      <c r="DV44" s="312"/>
      <c r="DW44" s="312"/>
      <c r="DX44" s="312"/>
      <c r="DZ44" s="314"/>
      <c r="EA44" s="312"/>
      <c r="EB44" s="312"/>
      <c r="EC44" s="312"/>
      <c r="ED44" s="312"/>
      <c r="EE44" s="312"/>
      <c r="EF44" s="312"/>
      <c r="EG44" s="312"/>
      <c r="EH44" s="312"/>
      <c r="EI44" s="312"/>
      <c r="EJ44" s="312"/>
      <c r="EK44" s="312"/>
      <c r="EM44" s="314"/>
      <c r="EN44" s="312"/>
      <c r="EO44" s="312"/>
      <c r="EP44" s="312"/>
      <c r="EQ44" s="312"/>
      <c r="ER44" s="312"/>
      <c r="ES44" s="312"/>
      <c r="ET44" s="312"/>
      <c r="EU44" s="312"/>
      <c r="EV44" s="312"/>
      <c r="EW44" s="312"/>
      <c r="EX44" s="312"/>
      <c r="FA44" s="314"/>
      <c r="FB44" s="312"/>
      <c r="FC44" s="312"/>
      <c r="FD44" s="312"/>
      <c r="FE44" s="312"/>
      <c r="FF44" s="312"/>
      <c r="FG44" s="312"/>
      <c r="FH44" s="312"/>
      <c r="FI44" s="312"/>
      <c r="FJ44" s="312"/>
      <c r="FK44" s="312"/>
      <c r="FL44" s="312"/>
      <c r="FO44" s="312"/>
      <c r="FP44" s="312"/>
      <c r="FQ44" s="312"/>
      <c r="FR44" s="312"/>
      <c r="FS44" s="312"/>
      <c r="FT44" s="312"/>
      <c r="FU44" s="312"/>
      <c r="FV44" s="312"/>
      <c r="FW44" s="312"/>
      <c r="FX44" s="312"/>
    </row>
    <row r="45" spans="2:180" ht="15" x14ac:dyDescent="0.25">
      <c r="B45" s="12" t="s">
        <v>99</v>
      </c>
      <c r="C45" s="16">
        <f>C31+C25+C13+C43</f>
        <v>0</v>
      </c>
      <c r="D45" s="16">
        <f>D31+D25+D13+D43</f>
        <v>0</v>
      </c>
      <c r="E45" s="16">
        <f>E31+E25+E13+E43</f>
        <v>0</v>
      </c>
      <c r="F45" s="16">
        <f>F31+F25+F13+F43</f>
        <v>0</v>
      </c>
      <c r="G45" s="55">
        <f>G13+G31+G25+G43</f>
        <v>0</v>
      </c>
      <c r="H45" s="12"/>
      <c r="I45" s="12"/>
      <c r="J45" s="13"/>
      <c r="K45" s="55">
        <f>(K13/12)+K31+K25+(K43/Tabeller!$H$5)</f>
        <v>0</v>
      </c>
      <c r="L45" s="55">
        <f>(L13/12)+L31+L25+(L43/Tabeller!$H$5)</f>
        <v>0</v>
      </c>
      <c r="M45" s="55">
        <f>(M13/12)+M31+M25+(M43/Tabeller!$H$5)</f>
        <v>0</v>
      </c>
      <c r="N45" s="55">
        <f>(N13/12)+N31+N25+(N43/Tabeller!$H$5)</f>
        <v>0</v>
      </c>
      <c r="O45" s="55">
        <f>(O13/12)+O31+O25+(O43/Tabeller!$H$5)</f>
        <v>0</v>
      </c>
      <c r="P45" s="55">
        <f>(P13/12)+P31+P25+(P43/Tabeller!$H$5)</f>
        <v>0</v>
      </c>
      <c r="Q45" s="55">
        <f>(Q13/12)+Q31+Q25+(Q43/Tabeller!$H$5)</f>
        <v>0</v>
      </c>
      <c r="R45" s="55">
        <f>(R13/12)+R31+R25+(R43/Tabeller!$H$5)</f>
        <v>0</v>
      </c>
      <c r="S45" s="55">
        <f>(S13/12)+S31+S25+(S43/Tabeller!$H$5)</f>
        <v>0</v>
      </c>
      <c r="T45" s="55">
        <f>(T13/12)+T31+T25+(T43/Tabeller!$H$5)</f>
        <v>0</v>
      </c>
      <c r="AR45" s="8">
        <f t="shared" ref="AR45:BA45" si="414">AR31+AR25+AR13+AR43</f>
        <v>0</v>
      </c>
      <c r="AS45" s="8">
        <f t="shared" si="414"/>
        <v>0</v>
      </c>
      <c r="AT45" s="8">
        <f t="shared" si="414"/>
        <v>0</v>
      </c>
      <c r="AU45" s="8">
        <f t="shared" si="414"/>
        <v>0</v>
      </c>
      <c r="AV45" s="8">
        <f t="shared" si="414"/>
        <v>0</v>
      </c>
      <c r="AW45" s="8">
        <f t="shared" si="414"/>
        <v>0</v>
      </c>
      <c r="AX45" s="8">
        <f t="shared" si="414"/>
        <v>0</v>
      </c>
      <c r="AY45" s="8">
        <f t="shared" si="414"/>
        <v>0</v>
      </c>
      <c r="AZ45" s="8">
        <f t="shared" si="414"/>
        <v>0</v>
      </c>
      <c r="BA45" s="8">
        <f t="shared" si="414"/>
        <v>0</v>
      </c>
      <c r="BB45" s="30">
        <f>SUM(AR45:BA45)</f>
        <v>0</v>
      </c>
      <c r="BC45" s="8">
        <f t="shared" ref="BC45:BL45" si="415">BC31+BC25+BC13+BC43</f>
        <v>0</v>
      </c>
      <c r="BD45" s="8">
        <f t="shared" si="415"/>
        <v>0</v>
      </c>
      <c r="BE45" s="8">
        <f t="shared" si="415"/>
        <v>0</v>
      </c>
      <c r="BF45" s="8">
        <f t="shared" si="415"/>
        <v>0</v>
      </c>
      <c r="BG45" s="8">
        <f t="shared" si="415"/>
        <v>0</v>
      </c>
      <c r="BH45" s="8">
        <f t="shared" si="415"/>
        <v>0</v>
      </c>
      <c r="BI45" s="8">
        <f t="shared" si="415"/>
        <v>0</v>
      </c>
      <c r="BJ45" s="8">
        <f t="shared" si="415"/>
        <v>0</v>
      </c>
      <c r="BK45" s="8">
        <f t="shared" si="415"/>
        <v>0</v>
      </c>
      <c r="BL45" s="8">
        <f t="shared" si="415"/>
        <v>0</v>
      </c>
      <c r="BM45" s="32"/>
      <c r="BN45" s="34"/>
      <c r="BO45" s="8">
        <f t="shared" ref="BO45:BX45" si="416">BO31+BO25+BO13+BO43</f>
        <v>0</v>
      </c>
      <c r="BP45" s="8">
        <f t="shared" si="416"/>
        <v>0</v>
      </c>
      <c r="BQ45" s="8">
        <f t="shared" si="416"/>
        <v>0</v>
      </c>
      <c r="BR45" s="8">
        <f t="shared" si="416"/>
        <v>0</v>
      </c>
      <c r="BS45" s="8">
        <f t="shared" si="416"/>
        <v>0</v>
      </c>
      <c r="BT45" s="8">
        <f t="shared" si="416"/>
        <v>0</v>
      </c>
      <c r="BU45" s="8">
        <f t="shared" si="416"/>
        <v>0</v>
      </c>
      <c r="BV45" s="8">
        <f t="shared" si="416"/>
        <v>0</v>
      </c>
      <c r="BW45" s="8">
        <f t="shared" si="416"/>
        <v>0</v>
      </c>
      <c r="BX45" s="8">
        <f t="shared" si="416"/>
        <v>0</v>
      </c>
      <c r="BY45" s="30">
        <f>SUM(BO45:BX45)</f>
        <v>0</v>
      </c>
      <c r="BZ45" s="30"/>
      <c r="CA45" s="8">
        <f t="shared" ref="CA45:CJ45" si="417">CA31+CA25+CA13+CA43</f>
        <v>0</v>
      </c>
      <c r="CB45" s="8">
        <f t="shared" si="417"/>
        <v>0</v>
      </c>
      <c r="CC45" s="8">
        <f t="shared" si="417"/>
        <v>0</v>
      </c>
      <c r="CD45" s="8">
        <f t="shared" si="417"/>
        <v>0</v>
      </c>
      <c r="CE45" s="8">
        <f t="shared" si="417"/>
        <v>0</v>
      </c>
      <c r="CF45" s="8">
        <f t="shared" si="417"/>
        <v>0</v>
      </c>
      <c r="CG45" s="8">
        <f t="shared" si="417"/>
        <v>0</v>
      </c>
      <c r="CH45" s="8">
        <f t="shared" si="417"/>
        <v>0</v>
      </c>
      <c r="CI45" s="8">
        <f t="shared" si="417"/>
        <v>0</v>
      </c>
      <c r="CJ45" s="8">
        <f t="shared" si="417"/>
        <v>0</v>
      </c>
      <c r="CK45" s="30"/>
      <c r="CM45" s="8">
        <f t="shared" ref="CM45:CW45" si="418">CM31+CM25+CM13+CM43</f>
        <v>0</v>
      </c>
      <c r="CN45" s="8">
        <f t="shared" si="418"/>
        <v>0</v>
      </c>
      <c r="CO45" s="8">
        <f t="shared" si="418"/>
        <v>0</v>
      </c>
      <c r="CP45" s="8">
        <f t="shared" si="418"/>
        <v>0</v>
      </c>
      <c r="CQ45" s="8">
        <f t="shared" si="418"/>
        <v>0</v>
      </c>
      <c r="CR45" s="8">
        <f t="shared" si="418"/>
        <v>0</v>
      </c>
      <c r="CS45" s="8">
        <f t="shared" si="418"/>
        <v>0</v>
      </c>
      <c r="CT45" s="8">
        <f t="shared" si="418"/>
        <v>0</v>
      </c>
      <c r="CU45" s="8">
        <f t="shared" si="418"/>
        <v>0</v>
      </c>
      <c r="CV45" s="8">
        <f t="shared" si="418"/>
        <v>0</v>
      </c>
      <c r="CW45" s="8">
        <f t="shared" si="418"/>
        <v>0</v>
      </c>
      <c r="CZ45" s="46"/>
      <c r="DA45" s="8">
        <f t="shared" ref="DA45:DK45" si="419">DA31+DA25+DA13+DA43</f>
        <v>0</v>
      </c>
      <c r="DB45" s="8">
        <f t="shared" si="419"/>
        <v>0</v>
      </c>
      <c r="DC45" s="8">
        <f t="shared" si="419"/>
        <v>0</v>
      </c>
      <c r="DD45" s="8">
        <f t="shared" si="419"/>
        <v>0</v>
      </c>
      <c r="DE45" s="8">
        <f t="shared" si="419"/>
        <v>0</v>
      </c>
      <c r="DF45" s="8">
        <f t="shared" si="419"/>
        <v>0</v>
      </c>
      <c r="DG45" s="8">
        <f t="shared" si="419"/>
        <v>0</v>
      </c>
      <c r="DH45" s="8">
        <f t="shared" si="419"/>
        <v>0</v>
      </c>
      <c r="DI45" s="8">
        <f t="shared" si="419"/>
        <v>0</v>
      </c>
      <c r="DJ45" s="8">
        <f t="shared" si="419"/>
        <v>0</v>
      </c>
      <c r="DK45" s="8">
        <f t="shared" si="419"/>
        <v>0</v>
      </c>
      <c r="DM45" s="46">
        <f t="shared" si="65"/>
        <v>0</v>
      </c>
      <c r="DN45" s="8">
        <f t="shared" ref="DN45:DX45" si="420">DN31+DN25+DN13+DN43</f>
        <v>0</v>
      </c>
      <c r="DO45" s="8">
        <f t="shared" si="420"/>
        <v>0</v>
      </c>
      <c r="DP45" s="8">
        <f t="shared" si="420"/>
        <v>0</v>
      </c>
      <c r="DQ45" s="8">
        <f t="shared" si="420"/>
        <v>0</v>
      </c>
      <c r="DR45" s="8">
        <f t="shared" si="420"/>
        <v>0</v>
      </c>
      <c r="DS45" s="8">
        <f t="shared" si="420"/>
        <v>0</v>
      </c>
      <c r="DT45" s="8">
        <f t="shared" si="420"/>
        <v>0</v>
      </c>
      <c r="DU45" s="8">
        <f t="shared" si="420"/>
        <v>0</v>
      </c>
      <c r="DV45" s="8">
        <f t="shared" si="420"/>
        <v>0</v>
      </c>
      <c r="DW45" s="8">
        <f t="shared" si="420"/>
        <v>0</v>
      </c>
      <c r="DX45" s="8">
        <f t="shared" si="420"/>
        <v>0</v>
      </c>
      <c r="DZ45" s="46">
        <f t="shared" si="67"/>
        <v>0</v>
      </c>
      <c r="EA45" s="8">
        <f t="shared" ref="EA45:EK45" si="421">EA31+EA25+EA13+EA43</f>
        <v>0</v>
      </c>
      <c r="EB45" s="8">
        <f t="shared" si="421"/>
        <v>0</v>
      </c>
      <c r="EC45" s="8">
        <f t="shared" si="421"/>
        <v>0</v>
      </c>
      <c r="ED45" s="8">
        <f t="shared" si="421"/>
        <v>0</v>
      </c>
      <c r="EE45" s="8">
        <f t="shared" si="421"/>
        <v>0</v>
      </c>
      <c r="EF45" s="8">
        <f t="shared" si="421"/>
        <v>0</v>
      </c>
      <c r="EG45" s="8">
        <f t="shared" si="421"/>
        <v>0</v>
      </c>
      <c r="EH45" s="8">
        <f t="shared" si="421"/>
        <v>0</v>
      </c>
      <c r="EI45" s="8">
        <f t="shared" si="421"/>
        <v>0</v>
      </c>
      <c r="EJ45" s="8">
        <f t="shared" si="421"/>
        <v>0</v>
      </c>
      <c r="EK45" s="8">
        <f t="shared" si="421"/>
        <v>0</v>
      </c>
      <c r="EM45" s="46">
        <f t="shared" si="69"/>
        <v>0</v>
      </c>
      <c r="EN45" s="8">
        <f t="shared" ref="EN45:EX45" si="422">EN31+EN25+EN13+EN43</f>
        <v>0</v>
      </c>
      <c r="EO45" s="8">
        <f t="shared" si="422"/>
        <v>0</v>
      </c>
      <c r="EP45" s="8">
        <f t="shared" si="422"/>
        <v>0</v>
      </c>
      <c r="EQ45" s="8">
        <f t="shared" si="422"/>
        <v>0</v>
      </c>
      <c r="ER45" s="8">
        <f t="shared" si="422"/>
        <v>0</v>
      </c>
      <c r="ES45" s="8">
        <f t="shared" si="422"/>
        <v>0</v>
      </c>
      <c r="ET45" s="8">
        <f t="shared" si="422"/>
        <v>0</v>
      </c>
      <c r="EU45" s="8">
        <f t="shared" si="422"/>
        <v>0</v>
      </c>
      <c r="EV45" s="8">
        <f t="shared" si="422"/>
        <v>0</v>
      </c>
      <c r="EW45" s="8">
        <f t="shared" si="422"/>
        <v>0</v>
      </c>
      <c r="EX45" s="8">
        <f t="shared" si="422"/>
        <v>0</v>
      </c>
      <c r="FA45" s="46">
        <f t="shared" si="55"/>
        <v>0</v>
      </c>
      <c r="FB45" s="8">
        <f t="shared" ref="FB45:FL45" si="423">FB31+FB25+FB13+FB43</f>
        <v>0</v>
      </c>
      <c r="FC45" s="8">
        <f t="shared" si="423"/>
        <v>0</v>
      </c>
      <c r="FD45" s="8">
        <f t="shared" si="423"/>
        <v>0</v>
      </c>
      <c r="FE45" s="8">
        <f t="shared" si="423"/>
        <v>0</v>
      </c>
      <c r="FF45" s="8">
        <f t="shared" si="423"/>
        <v>0</v>
      </c>
      <c r="FG45" s="8">
        <f t="shared" si="423"/>
        <v>0</v>
      </c>
      <c r="FH45" s="8">
        <f t="shared" si="423"/>
        <v>0</v>
      </c>
      <c r="FI45" s="8">
        <f t="shared" si="423"/>
        <v>0</v>
      </c>
      <c r="FJ45" s="8">
        <f t="shared" si="423"/>
        <v>0</v>
      </c>
      <c r="FK45" s="8">
        <f t="shared" si="423"/>
        <v>0</v>
      </c>
      <c r="FL45" s="8">
        <f t="shared" si="423"/>
        <v>0</v>
      </c>
      <c r="FO45" s="8">
        <f t="shared" ref="FO45:FX45" si="424">FO31+FO25+FO13+FO43</f>
        <v>0</v>
      </c>
      <c r="FP45" s="8">
        <f t="shared" si="424"/>
        <v>0</v>
      </c>
      <c r="FQ45" s="8">
        <f t="shared" si="424"/>
        <v>0</v>
      </c>
      <c r="FR45" s="8">
        <f t="shared" si="424"/>
        <v>0</v>
      </c>
      <c r="FS45" s="8">
        <f t="shared" si="424"/>
        <v>0</v>
      </c>
      <c r="FT45" s="8">
        <f t="shared" si="424"/>
        <v>0</v>
      </c>
      <c r="FU45" s="8">
        <f t="shared" si="424"/>
        <v>0</v>
      </c>
      <c r="FV45" s="8">
        <f t="shared" si="424"/>
        <v>0</v>
      </c>
      <c r="FW45" s="8">
        <f t="shared" si="424"/>
        <v>0</v>
      </c>
      <c r="FX45" s="8">
        <f t="shared" si="424"/>
        <v>0</v>
      </c>
    </row>
    <row r="46" spans="2:180" ht="21" x14ac:dyDescent="0.35">
      <c r="B46" s="28"/>
      <c r="H46" s="24"/>
      <c r="I46" s="24"/>
      <c r="J46" s="28"/>
      <c r="K46" s="29" t="s">
        <v>100</v>
      </c>
      <c r="CL46" s="22"/>
      <c r="DM46" s="46">
        <f t="shared" si="65"/>
        <v>0</v>
      </c>
      <c r="DZ46" s="46">
        <f t="shared" si="67"/>
        <v>0</v>
      </c>
      <c r="EM46" s="46">
        <f t="shared" si="69"/>
        <v>0</v>
      </c>
      <c r="FA46" s="46">
        <f t="shared" si="55"/>
        <v>0</v>
      </c>
    </row>
    <row r="47" spans="2:180" ht="15" x14ac:dyDescent="0.25">
      <c r="B47" s="242" t="s">
        <v>101</v>
      </c>
      <c r="C47" s="244" t="s">
        <v>67</v>
      </c>
      <c r="D47" s="244" t="s">
        <v>102</v>
      </c>
      <c r="E47" s="244"/>
      <c r="F47" s="244" t="s">
        <v>70</v>
      </c>
      <c r="G47" s="244" t="s">
        <v>103</v>
      </c>
      <c r="H47" s="242" t="s">
        <v>72</v>
      </c>
      <c r="I47" s="242"/>
      <c r="J47" s="242" t="s">
        <v>104</v>
      </c>
      <c r="K47" s="243">
        <f t="shared" ref="K47:T47" si="425">K33</f>
        <v>1</v>
      </c>
      <c r="L47" s="243">
        <f t="shared" si="425"/>
        <v>2</v>
      </c>
      <c r="M47" s="243">
        <f t="shared" si="425"/>
        <v>3</v>
      </c>
      <c r="N47" s="243">
        <f t="shared" si="425"/>
        <v>4</v>
      </c>
      <c r="O47" s="243">
        <f t="shared" si="425"/>
        <v>5</v>
      </c>
      <c r="P47" s="243">
        <f t="shared" si="425"/>
        <v>6</v>
      </c>
      <c r="Q47" s="243">
        <f t="shared" si="425"/>
        <v>7</v>
      </c>
      <c r="R47" s="243">
        <f t="shared" si="425"/>
        <v>8</v>
      </c>
      <c r="S47" s="243">
        <f t="shared" si="425"/>
        <v>9</v>
      </c>
      <c r="T47" s="243">
        <f t="shared" si="425"/>
        <v>10</v>
      </c>
      <c r="AJ47" s="22" t="s">
        <v>105</v>
      </c>
      <c r="AR47" s="8">
        <f t="shared" ref="AR47:BA47" si="426">K47</f>
        <v>1</v>
      </c>
      <c r="AS47" s="8">
        <f t="shared" si="426"/>
        <v>2</v>
      </c>
      <c r="AT47" s="8">
        <f t="shared" si="426"/>
        <v>3</v>
      </c>
      <c r="AU47" s="8">
        <f t="shared" si="426"/>
        <v>4</v>
      </c>
      <c r="AV47" s="8">
        <f t="shared" si="426"/>
        <v>5</v>
      </c>
      <c r="AW47" s="8">
        <f t="shared" si="426"/>
        <v>6</v>
      </c>
      <c r="AX47" s="8">
        <f t="shared" si="426"/>
        <v>7</v>
      </c>
      <c r="AY47" s="8">
        <f t="shared" si="426"/>
        <v>8</v>
      </c>
      <c r="AZ47" s="8">
        <f t="shared" si="426"/>
        <v>9</v>
      </c>
      <c r="BA47" s="8">
        <f t="shared" si="426"/>
        <v>10</v>
      </c>
      <c r="CM47" s="8">
        <f t="shared" ref="CM47:CV47" si="427">CM33</f>
        <v>1</v>
      </c>
      <c r="CN47" s="8">
        <f t="shared" si="427"/>
        <v>2</v>
      </c>
      <c r="CO47" s="8">
        <f t="shared" si="427"/>
        <v>3</v>
      </c>
      <c r="CP47" s="8">
        <f t="shared" si="427"/>
        <v>4</v>
      </c>
      <c r="CQ47" s="8">
        <f t="shared" si="427"/>
        <v>5</v>
      </c>
      <c r="CR47" s="8">
        <f t="shared" si="427"/>
        <v>6</v>
      </c>
      <c r="CS47" s="8">
        <f t="shared" si="427"/>
        <v>7</v>
      </c>
      <c r="CT47" s="8">
        <f t="shared" si="427"/>
        <v>8</v>
      </c>
      <c r="CU47" s="8">
        <f t="shared" si="427"/>
        <v>9</v>
      </c>
      <c r="CV47" s="8">
        <f t="shared" si="427"/>
        <v>10</v>
      </c>
      <c r="CW47" s="8" t="s">
        <v>70</v>
      </c>
      <c r="CZ47" s="46"/>
      <c r="DA47" s="8">
        <f t="shared" ref="DA47:DJ47" si="428">DA33</f>
        <v>1</v>
      </c>
      <c r="DB47" s="8">
        <f t="shared" si="428"/>
        <v>2</v>
      </c>
      <c r="DC47" s="8">
        <f t="shared" si="428"/>
        <v>3</v>
      </c>
      <c r="DD47" s="8">
        <f t="shared" si="428"/>
        <v>4</v>
      </c>
      <c r="DE47" s="8">
        <f t="shared" si="428"/>
        <v>5</v>
      </c>
      <c r="DF47" s="8">
        <f t="shared" si="428"/>
        <v>6</v>
      </c>
      <c r="DG47" s="8">
        <f t="shared" si="428"/>
        <v>7</v>
      </c>
      <c r="DH47" s="8">
        <f t="shared" si="428"/>
        <v>8</v>
      </c>
      <c r="DI47" s="8">
        <f t="shared" si="428"/>
        <v>9</v>
      </c>
      <c r="DJ47" s="8">
        <f t="shared" si="428"/>
        <v>10</v>
      </c>
      <c r="DK47" s="8" t="s">
        <v>70</v>
      </c>
      <c r="DM47" s="46">
        <f t="shared" si="65"/>
        <v>0</v>
      </c>
      <c r="DN47" s="8">
        <f t="shared" ref="DN47:DX47" si="429">DN33</f>
        <v>1</v>
      </c>
      <c r="DO47" s="8">
        <f t="shared" si="429"/>
        <v>2</v>
      </c>
      <c r="DP47" s="8">
        <f t="shared" si="429"/>
        <v>3</v>
      </c>
      <c r="DQ47" s="8">
        <f t="shared" si="429"/>
        <v>4</v>
      </c>
      <c r="DR47" s="8">
        <f t="shared" si="429"/>
        <v>5</v>
      </c>
      <c r="DS47" s="8">
        <f t="shared" si="429"/>
        <v>6</v>
      </c>
      <c r="DT47" s="8">
        <f t="shared" si="429"/>
        <v>7</v>
      </c>
      <c r="DU47" s="8">
        <f t="shared" si="429"/>
        <v>8</v>
      </c>
      <c r="DV47" s="8">
        <f t="shared" si="429"/>
        <v>9</v>
      </c>
      <c r="DW47" s="8">
        <f t="shared" si="429"/>
        <v>10</v>
      </c>
      <c r="DX47" s="8">
        <f t="shared" si="429"/>
        <v>0</v>
      </c>
      <c r="DZ47" s="46">
        <f t="shared" si="67"/>
        <v>0</v>
      </c>
      <c r="EA47" s="8">
        <f t="shared" ref="EA47:EK47" si="430">EA33</f>
        <v>1</v>
      </c>
      <c r="EB47" s="8">
        <f t="shared" si="430"/>
        <v>2</v>
      </c>
      <c r="EC47" s="8">
        <f t="shared" si="430"/>
        <v>3</v>
      </c>
      <c r="ED47" s="8">
        <f t="shared" si="430"/>
        <v>4</v>
      </c>
      <c r="EE47" s="8">
        <f t="shared" si="430"/>
        <v>5</v>
      </c>
      <c r="EF47" s="8">
        <f t="shared" si="430"/>
        <v>6</v>
      </c>
      <c r="EG47" s="8">
        <f t="shared" si="430"/>
        <v>7</v>
      </c>
      <c r="EH47" s="8">
        <f t="shared" si="430"/>
        <v>8</v>
      </c>
      <c r="EI47" s="8">
        <f t="shared" si="430"/>
        <v>9</v>
      </c>
      <c r="EJ47" s="8">
        <f t="shared" si="430"/>
        <v>10</v>
      </c>
      <c r="EK47" s="8" t="str">
        <f t="shared" si="430"/>
        <v>Totalt</v>
      </c>
      <c r="EM47" s="46">
        <f t="shared" si="69"/>
        <v>0</v>
      </c>
      <c r="EN47" s="8">
        <f t="shared" ref="EN47:EX47" si="431">EN33</f>
        <v>1</v>
      </c>
      <c r="EO47" s="8">
        <f t="shared" si="431"/>
        <v>2</v>
      </c>
      <c r="EP47" s="8">
        <f t="shared" si="431"/>
        <v>3</v>
      </c>
      <c r="EQ47" s="8">
        <f t="shared" si="431"/>
        <v>4</v>
      </c>
      <c r="ER47" s="8">
        <f t="shared" si="431"/>
        <v>5</v>
      </c>
      <c r="ES47" s="8">
        <f t="shared" si="431"/>
        <v>6</v>
      </c>
      <c r="ET47" s="8">
        <f t="shared" si="431"/>
        <v>7</v>
      </c>
      <c r="EU47" s="8">
        <f t="shared" si="431"/>
        <v>8</v>
      </c>
      <c r="EV47" s="8">
        <f t="shared" si="431"/>
        <v>9</v>
      </c>
      <c r="EW47" s="8">
        <f t="shared" si="431"/>
        <v>10</v>
      </c>
      <c r="EX47" s="8">
        <f t="shared" si="431"/>
        <v>0</v>
      </c>
      <c r="FA47" s="46">
        <f t="shared" si="55"/>
        <v>0</v>
      </c>
      <c r="FB47" s="8">
        <f t="shared" ref="FB47:FL47" si="432">FB33</f>
        <v>1</v>
      </c>
      <c r="FC47" s="8">
        <f t="shared" si="432"/>
        <v>2</v>
      </c>
      <c r="FD47" s="8">
        <f t="shared" si="432"/>
        <v>3</v>
      </c>
      <c r="FE47" s="8">
        <f t="shared" si="432"/>
        <v>4</v>
      </c>
      <c r="FF47" s="8">
        <f t="shared" si="432"/>
        <v>5</v>
      </c>
      <c r="FG47" s="8">
        <f t="shared" si="432"/>
        <v>6</v>
      </c>
      <c r="FH47" s="8">
        <f t="shared" si="432"/>
        <v>7</v>
      </c>
      <c r="FI47" s="8">
        <f t="shared" si="432"/>
        <v>8</v>
      </c>
      <c r="FJ47" s="8">
        <f t="shared" si="432"/>
        <v>9</v>
      </c>
      <c r="FK47" s="8">
        <f t="shared" si="432"/>
        <v>10</v>
      </c>
      <c r="FL47" s="8">
        <f t="shared" si="432"/>
        <v>0</v>
      </c>
    </row>
    <row r="48" spans="2:180" ht="15" x14ac:dyDescent="0.25">
      <c r="B48" s="484"/>
      <c r="C48" s="388">
        <f t="shared" ref="C48:C50" si="433">CW48</f>
        <v>0</v>
      </c>
      <c r="D48" s="388">
        <f>IF(B48="",0,VLOOKUP(B48,Tabeller!$G$63:$I$67,3,FALSE))</f>
        <v>0</v>
      </c>
      <c r="E48" s="388"/>
      <c r="F48" s="388">
        <f>IF(C48=0,0,G48*D48)</f>
        <v>0</v>
      </c>
      <c r="G48" s="57">
        <f t="shared" ref="G48:G50" si="434">SUM(K48:T48)</f>
        <v>0</v>
      </c>
      <c r="H48" s="597"/>
      <c r="I48" s="9"/>
      <c r="J48" s="585"/>
      <c r="K48" s="600"/>
      <c r="L48" s="600"/>
      <c r="M48" s="600"/>
      <c r="N48" s="600"/>
      <c r="O48" s="600"/>
      <c r="P48" s="600"/>
      <c r="Q48" s="600"/>
      <c r="R48" s="600"/>
      <c r="S48" s="600"/>
      <c r="T48" s="600"/>
      <c r="AJ48" s="22" t="s">
        <v>106</v>
      </c>
      <c r="AR48" s="6">
        <f t="shared" ref="AR48:BA51" si="435">K48*$D48</f>
        <v>0</v>
      </c>
      <c r="AS48" s="6">
        <f t="shared" si="435"/>
        <v>0</v>
      </c>
      <c r="AT48" s="6">
        <f t="shared" si="435"/>
        <v>0</v>
      </c>
      <c r="AU48" s="6">
        <f t="shared" si="435"/>
        <v>0</v>
      </c>
      <c r="AV48" s="6">
        <f t="shared" si="435"/>
        <v>0</v>
      </c>
      <c r="AW48" s="6">
        <f t="shared" si="435"/>
        <v>0</v>
      </c>
      <c r="AX48" s="6">
        <f t="shared" si="435"/>
        <v>0</v>
      </c>
      <c r="AY48" s="6">
        <f t="shared" si="435"/>
        <v>0</v>
      </c>
      <c r="AZ48" s="6">
        <f t="shared" si="435"/>
        <v>0</v>
      </c>
      <c r="BA48" s="6">
        <f t="shared" si="435"/>
        <v>0</v>
      </c>
      <c r="CL48" s="46">
        <f>B48</f>
        <v>0</v>
      </c>
      <c r="CM48" s="6">
        <f t="shared" ref="CM48:CV50" si="436">-AR48</f>
        <v>0</v>
      </c>
      <c r="CN48" s="6">
        <f t="shared" si="436"/>
        <v>0</v>
      </c>
      <c r="CO48" s="6">
        <f t="shared" si="436"/>
        <v>0</v>
      </c>
      <c r="CP48" s="6">
        <f t="shared" si="436"/>
        <v>0</v>
      </c>
      <c r="CQ48" s="6">
        <f t="shared" si="436"/>
        <v>0</v>
      </c>
      <c r="CR48" s="6">
        <f t="shared" si="436"/>
        <v>0</v>
      </c>
      <c r="CS48" s="6">
        <f t="shared" si="436"/>
        <v>0</v>
      </c>
      <c r="CT48" s="6">
        <f t="shared" si="436"/>
        <v>0</v>
      </c>
      <c r="CU48" s="6">
        <f t="shared" si="436"/>
        <v>0</v>
      </c>
      <c r="CV48" s="6">
        <f t="shared" si="436"/>
        <v>0</v>
      </c>
      <c r="CW48" s="8">
        <f>SUM(CM48:CV48)</f>
        <v>0</v>
      </c>
      <c r="CZ48" s="46">
        <f t="shared" ref="CZ48:CZ50" si="437">CL48</f>
        <v>0</v>
      </c>
      <c r="DA48" s="6">
        <f t="shared" ref="DA48:DJ50" si="438">IF($H48="NFR",CM48,0)</f>
        <v>0</v>
      </c>
      <c r="DB48" s="6">
        <f t="shared" si="438"/>
        <v>0</v>
      </c>
      <c r="DC48" s="6">
        <f t="shared" si="438"/>
        <v>0</v>
      </c>
      <c r="DD48" s="6">
        <f t="shared" si="438"/>
        <v>0</v>
      </c>
      <c r="DE48" s="6">
        <f t="shared" si="438"/>
        <v>0</v>
      </c>
      <c r="DF48" s="6">
        <f t="shared" si="438"/>
        <v>0</v>
      </c>
      <c r="DG48" s="6">
        <f t="shared" si="438"/>
        <v>0</v>
      </c>
      <c r="DH48" s="6">
        <f t="shared" si="438"/>
        <v>0</v>
      </c>
      <c r="DI48" s="6">
        <f t="shared" si="438"/>
        <v>0</v>
      </c>
      <c r="DJ48" s="6">
        <f t="shared" si="438"/>
        <v>0</v>
      </c>
      <c r="DK48" s="8">
        <f>SUM(DA48:DJ48)</f>
        <v>0</v>
      </c>
      <c r="DM48" s="46">
        <f t="shared" si="65"/>
        <v>0</v>
      </c>
      <c r="DN48" s="6">
        <f t="shared" ref="DN48:DW51" si="439">IF($H48=$DM$1,CM48,0)</f>
        <v>0</v>
      </c>
      <c r="DO48" s="6">
        <f t="shared" si="439"/>
        <v>0</v>
      </c>
      <c r="DP48" s="6">
        <f t="shared" si="439"/>
        <v>0</v>
      </c>
      <c r="DQ48" s="6">
        <f t="shared" si="439"/>
        <v>0</v>
      </c>
      <c r="DR48" s="6">
        <f t="shared" si="439"/>
        <v>0</v>
      </c>
      <c r="DS48" s="6">
        <f t="shared" si="439"/>
        <v>0</v>
      </c>
      <c r="DT48" s="6">
        <f t="shared" si="439"/>
        <v>0</v>
      </c>
      <c r="DU48" s="6">
        <f t="shared" si="439"/>
        <v>0</v>
      </c>
      <c r="DV48" s="6">
        <f t="shared" si="439"/>
        <v>0</v>
      </c>
      <c r="DW48" s="6">
        <f t="shared" si="439"/>
        <v>0</v>
      </c>
      <c r="DX48" s="8">
        <f>SUM(DN48:DW48)</f>
        <v>0</v>
      </c>
      <c r="DZ48" s="46">
        <f t="shared" si="67"/>
        <v>0</v>
      </c>
      <c r="EA48" s="6">
        <f t="shared" ref="EA48:EJ51" si="440">IF($H48=$DZ$1,CM48,0)</f>
        <v>0</v>
      </c>
      <c r="EB48" s="6">
        <f t="shared" si="440"/>
        <v>0</v>
      </c>
      <c r="EC48" s="6">
        <f t="shared" si="440"/>
        <v>0</v>
      </c>
      <c r="ED48" s="6">
        <f t="shared" si="440"/>
        <v>0</v>
      </c>
      <c r="EE48" s="6">
        <f t="shared" si="440"/>
        <v>0</v>
      </c>
      <c r="EF48" s="6">
        <f t="shared" si="440"/>
        <v>0</v>
      </c>
      <c r="EG48" s="6">
        <f t="shared" si="440"/>
        <v>0</v>
      </c>
      <c r="EH48" s="6">
        <f t="shared" si="440"/>
        <v>0</v>
      </c>
      <c r="EI48" s="6">
        <f t="shared" si="440"/>
        <v>0</v>
      </c>
      <c r="EJ48" s="6">
        <f t="shared" si="440"/>
        <v>0</v>
      </c>
      <c r="EK48" s="8">
        <f>SUM(EA48:EJ48)</f>
        <v>0</v>
      </c>
      <c r="EM48" s="46">
        <f t="shared" si="69"/>
        <v>0</v>
      </c>
      <c r="EN48" s="6">
        <f t="shared" ref="EN48:EW51" si="441">IF($H48=$EM$1,CM48,0)</f>
        <v>0</v>
      </c>
      <c r="EO48" s="6">
        <f t="shared" si="441"/>
        <v>0</v>
      </c>
      <c r="EP48" s="6">
        <f t="shared" si="441"/>
        <v>0</v>
      </c>
      <c r="EQ48" s="6">
        <f t="shared" si="441"/>
        <v>0</v>
      </c>
      <c r="ER48" s="6">
        <f t="shared" si="441"/>
        <v>0</v>
      </c>
      <c r="ES48" s="6">
        <f t="shared" si="441"/>
        <v>0</v>
      </c>
      <c r="ET48" s="6">
        <f t="shared" si="441"/>
        <v>0</v>
      </c>
      <c r="EU48" s="6">
        <f t="shared" si="441"/>
        <v>0</v>
      </c>
      <c r="EV48" s="6">
        <f t="shared" si="441"/>
        <v>0</v>
      </c>
      <c r="EW48" s="6">
        <f t="shared" si="441"/>
        <v>0</v>
      </c>
      <c r="EX48" s="8">
        <f>SUM(EN48:EW48)</f>
        <v>0</v>
      </c>
      <c r="FA48" s="46">
        <f t="shared" si="55"/>
        <v>0</v>
      </c>
      <c r="FB48" s="6"/>
      <c r="FC48" s="6"/>
      <c r="FD48" s="6"/>
      <c r="FE48" s="6"/>
      <c r="FF48" s="6"/>
      <c r="FG48" s="6"/>
      <c r="FH48" s="6"/>
      <c r="FI48" s="6"/>
      <c r="FJ48" s="6"/>
      <c r="FK48" s="6"/>
      <c r="FL48" s="8">
        <f>SUM(FB48:FK48)</f>
        <v>0</v>
      </c>
    </row>
    <row r="49" spans="2:168" ht="15" x14ac:dyDescent="0.25">
      <c r="B49" s="484"/>
      <c r="C49" s="388">
        <f t="shared" si="433"/>
        <v>0</v>
      </c>
      <c r="D49" s="388">
        <f>IF(B49="",0,VLOOKUP(B49,Tabeller!$G$63:$I$67,3,FALSE))</f>
        <v>0</v>
      </c>
      <c r="E49" s="388"/>
      <c r="F49" s="388">
        <f t="shared" ref="F49:F50" si="442">IF(C49=0,0,G49*D49)</f>
        <v>0</v>
      </c>
      <c r="G49" s="57">
        <f t="shared" si="434"/>
        <v>0</v>
      </c>
      <c r="H49" s="597"/>
      <c r="I49" s="9"/>
      <c r="J49" s="585"/>
      <c r="K49" s="600"/>
      <c r="L49" s="600"/>
      <c r="M49" s="600"/>
      <c r="N49" s="600"/>
      <c r="O49" s="600"/>
      <c r="P49" s="600"/>
      <c r="Q49" s="600"/>
      <c r="R49" s="600"/>
      <c r="S49" s="600"/>
      <c r="T49" s="600"/>
      <c r="AR49" s="6">
        <f t="shared" si="435"/>
        <v>0</v>
      </c>
      <c r="AS49" s="6">
        <f t="shared" si="435"/>
        <v>0</v>
      </c>
      <c r="AT49" s="6">
        <f t="shared" si="435"/>
        <v>0</v>
      </c>
      <c r="AU49" s="6">
        <f t="shared" si="435"/>
        <v>0</v>
      </c>
      <c r="AV49" s="6">
        <f t="shared" si="435"/>
        <v>0</v>
      </c>
      <c r="AW49" s="6">
        <f t="shared" si="435"/>
        <v>0</v>
      </c>
      <c r="AX49" s="6">
        <f t="shared" si="435"/>
        <v>0</v>
      </c>
      <c r="AY49" s="6">
        <f t="shared" si="435"/>
        <v>0</v>
      </c>
      <c r="AZ49" s="6">
        <f t="shared" si="435"/>
        <v>0</v>
      </c>
      <c r="BA49" s="6">
        <f t="shared" si="435"/>
        <v>0</v>
      </c>
      <c r="CL49" s="46">
        <f>B49</f>
        <v>0</v>
      </c>
      <c r="CM49" s="6">
        <f t="shared" si="436"/>
        <v>0</v>
      </c>
      <c r="CN49" s="6">
        <f t="shared" si="436"/>
        <v>0</v>
      </c>
      <c r="CO49" s="6">
        <f t="shared" si="436"/>
        <v>0</v>
      </c>
      <c r="CP49" s="6">
        <f t="shared" si="436"/>
        <v>0</v>
      </c>
      <c r="CQ49" s="6">
        <f t="shared" si="436"/>
        <v>0</v>
      </c>
      <c r="CR49" s="6">
        <f t="shared" si="436"/>
        <v>0</v>
      </c>
      <c r="CS49" s="6">
        <f t="shared" si="436"/>
        <v>0</v>
      </c>
      <c r="CT49" s="6">
        <f t="shared" si="436"/>
        <v>0</v>
      </c>
      <c r="CU49" s="6">
        <f t="shared" si="436"/>
        <v>0</v>
      </c>
      <c r="CV49" s="6">
        <f t="shared" si="436"/>
        <v>0</v>
      </c>
      <c r="CW49" s="8">
        <f t="shared" ref="CW49:CW50" si="443">SUM(CM49:CV49)</f>
        <v>0</v>
      </c>
      <c r="CZ49" s="46">
        <f t="shared" si="437"/>
        <v>0</v>
      </c>
      <c r="DA49" s="6">
        <f t="shared" si="438"/>
        <v>0</v>
      </c>
      <c r="DB49" s="6">
        <f t="shared" si="438"/>
        <v>0</v>
      </c>
      <c r="DC49" s="6">
        <f t="shared" si="438"/>
        <v>0</v>
      </c>
      <c r="DD49" s="6">
        <f t="shared" si="438"/>
        <v>0</v>
      </c>
      <c r="DE49" s="6">
        <f t="shared" si="438"/>
        <v>0</v>
      </c>
      <c r="DF49" s="6">
        <f t="shared" si="438"/>
        <v>0</v>
      </c>
      <c r="DG49" s="6">
        <f t="shared" si="438"/>
        <v>0</v>
      </c>
      <c r="DH49" s="6">
        <f t="shared" si="438"/>
        <v>0</v>
      </c>
      <c r="DI49" s="6">
        <f t="shared" si="438"/>
        <v>0</v>
      </c>
      <c r="DJ49" s="6">
        <f t="shared" si="438"/>
        <v>0</v>
      </c>
      <c r="DK49" s="8">
        <f t="shared" ref="DK49" si="444">SUM(DA49:DJ49)</f>
        <v>0</v>
      </c>
      <c r="DM49" s="46">
        <f t="shared" si="65"/>
        <v>0</v>
      </c>
      <c r="DN49" s="6">
        <f t="shared" si="439"/>
        <v>0</v>
      </c>
      <c r="DO49" s="6">
        <f t="shared" si="439"/>
        <v>0</v>
      </c>
      <c r="DP49" s="6">
        <f t="shared" si="439"/>
        <v>0</v>
      </c>
      <c r="DQ49" s="6">
        <f t="shared" si="439"/>
        <v>0</v>
      </c>
      <c r="DR49" s="6">
        <f t="shared" si="439"/>
        <v>0</v>
      </c>
      <c r="DS49" s="6">
        <f t="shared" si="439"/>
        <v>0</v>
      </c>
      <c r="DT49" s="6">
        <f t="shared" si="439"/>
        <v>0</v>
      </c>
      <c r="DU49" s="6">
        <f t="shared" si="439"/>
        <v>0</v>
      </c>
      <c r="DV49" s="6">
        <f t="shared" si="439"/>
        <v>0</v>
      </c>
      <c r="DW49" s="6">
        <f t="shared" si="439"/>
        <v>0</v>
      </c>
      <c r="DX49" s="8">
        <f t="shared" ref="DX49" si="445">SUM(DN49:DW49)</f>
        <v>0</v>
      </c>
      <c r="DZ49" s="46">
        <f t="shared" si="67"/>
        <v>0</v>
      </c>
      <c r="EA49" s="6">
        <f t="shared" si="440"/>
        <v>0</v>
      </c>
      <c r="EB49" s="6">
        <f t="shared" si="440"/>
        <v>0</v>
      </c>
      <c r="EC49" s="6">
        <f t="shared" si="440"/>
        <v>0</v>
      </c>
      <c r="ED49" s="6">
        <f t="shared" si="440"/>
        <v>0</v>
      </c>
      <c r="EE49" s="6">
        <f t="shared" si="440"/>
        <v>0</v>
      </c>
      <c r="EF49" s="6">
        <f t="shared" si="440"/>
        <v>0</v>
      </c>
      <c r="EG49" s="6">
        <f t="shared" si="440"/>
        <v>0</v>
      </c>
      <c r="EH49" s="6">
        <f t="shared" si="440"/>
        <v>0</v>
      </c>
      <c r="EI49" s="6">
        <f t="shared" si="440"/>
        <v>0</v>
      </c>
      <c r="EJ49" s="6">
        <f t="shared" si="440"/>
        <v>0</v>
      </c>
      <c r="EK49" s="8">
        <f t="shared" ref="EK49" si="446">SUM(EA49:EJ49)</f>
        <v>0</v>
      </c>
      <c r="EM49" s="46">
        <f t="shared" si="69"/>
        <v>0</v>
      </c>
      <c r="EN49" s="6">
        <f t="shared" si="441"/>
        <v>0</v>
      </c>
      <c r="EO49" s="6">
        <f t="shared" si="441"/>
        <v>0</v>
      </c>
      <c r="EP49" s="6">
        <f t="shared" si="441"/>
        <v>0</v>
      </c>
      <c r="EQ49" s="6">
        <f t="shared" si="441"/>
        <v>0</v>
      </c>
      <c r="ER49" s="6">
        <f t="shared" si="441"/>
        <v>0</v>
      </c>
      <c r="ES49" s="6">
        <f t="shared" si="441"/>
        <v>0</v>
      </c>
      <c r="ET49" s="6">
        <f t="shared" si="441"/>
        <v>0</v>
      </c>
      <c r="EU49" s="6">
        <f t="shared" si="441"/>
        <v>0</v>
      </c>
      <c r="EV49" s="6">
        <f t="shared" si="441"/>
        <v>0</v>
      </c>
      <c r="EW49" s="6">
        <f t="shared" si="441"/>
        <v>0</v>
      </c>
      <c r="EX49" s="8">
        <f t="shared" ref="EX49" si="447">SUM(EN49:EW49)</f>
        <v>0</v>
      </c>
      <c r="FA49" s="46">
        <f t="shared" si="55"/>
        <v>0</v>
      </c>
      <c r="FB49" s="6"/>
      <c r="FC49" s="6"/>
      <c r="FD49" s="6"/>
      <c r="FE49" s="6"/>
      <c r="FF49" s="6"/>
      <c r="FG49" s="6"/>
      <c r="FH49" s="6"/>
      <c r="FI49" s="6"/>
      <c r="FJ49" s="6"/>
      <c r="FK49" s="6"/>
      <c r="FL49" s="8">
        <f t="shared" ref="FL49" si="448">SUM(FB49:FK49)</f>
        <v>0</v>
      </c>
    </row>
    <row r="50" spans="2:168" ht="15" x14ac:dyDescent="0.25">
      <c r="B50" s="484"/>
      <c r="C50" s="388">
        <f t="shared" si="433"/>
        <v>0</v>
      </c>
      <c r="D50" s="388">
        <f>IF(B50="",0,VLOOKUP(B50,Tabeller!$G$63:$I$67,3,FALSE))</f>
        <v>0</v>
      </c>
      <c r="E50" s="388"/>
      <c r="F50" s="388">
        <f t="shared" si="442"/>
        <v>0</v>
      </c>
      <c r="G50" s="57">
        <f t="shared" si="434"/>
        <v>0</v>
      </c>
      <c r="H50" s="597"/>
      <c r="I50" s="10"/>
      <c r="J50" s="585"/>
      <c r="K50" s="600"/>
      <c r="L50" s="600"/>
      <c r="M50" s="600"/>
      <c r="N50" s="600"/>
      <c r="O50" s="600"/>
      <c r="P50" s="600"/>
      <c r="Q50" s="600"/>
      <c r="R50" s="600"/>
      <c r="S50" s="600"/>
      <c r="T50" s="600"/>
      <c r="AJ50" s="22" t="s">
        <v>107</v>
      </c>
      <c r="AR50" s="6">
        <f t="shared" si="435"/>
        <v>0</v>
      </c>
      <c r="AS50" s="6">
        <f t="shared" si="435"/>
        <v>0</v>
      </c>
      <c r="AT50" s="6">
        <f t="shared" si="435"/>
        <v>0</v>
      </c>
      <c r="AU50" s="6">
        <f t="shared" si="435"/>
        <v>0</v>
      </c>
      <c r="AV50" s="6">
        <f t="shared" si="435"/>
        <v>0</v>
      </c>
      <c r="AW50" s="6">
        <f t="shared" si="435"/>
        <v>0</v>
      </c>
      <c r="AX50" s="6">
        <f t="shared" si="435"/>
        <v>0</v>
      </c>
      <c r="AY50" s="6">
        <f t="shared" si="435"/>
        <v>0</v>
      </c>
      <c r="AZ50" s="6">
        <f t="shared" si="435"/>
        <v>0</v>
      </c>
      <c r="BA50" s="6">
        <f t="shared" si="435"/>
        <v>0</v>
      </c>
      <c r="CB50" s="30"/>
      <c r="CL50" s="46">
        <f>B50</f>
        <v>0</v>
      </c>
      <c r="CM50" s="6">
        <f t="shared" si="436"/>
        <v>0</v>
      </c>
      <c r="CN50" s="6">
        <f t="shared" si="436"/>
        <v>0</v>
      </c>
      <c r="CO50" s="6">
        <f t="shared" si="436"/>
        <v>0</v>
      </c>
      <c r="CP50" s="6">
        <f t="shared" si="436"/>
        <v>0</v>
      </c>
      <c r="CQ50" s="6">
        <f t="shared" si="436"/>
        <v>0</v>
      </c>
      <c r="CR50" s="6">
        <f t="shared" si="436"/>
        <v>0</v>
      </c>
      <c r="CS50" s="6">
        <f t="shared" si="436"/>
        <v>0</v>
      </c>
      <c r="CT50" s="6">
        <f t="shared" si="436"/>
        <v>0</v>
      </c>
      <c r="CU50" s="6">
        <f t="shared" si="436"/>
        <v>0</v>
      </c>
      <c r="CV50" s="6">
        <f t="shared" si="436"/>
        <v>0</v>
      </c>
      <c r="CW50" s="8">
        <f t="shared" si="443"/>
        <v>0</v>
      </c>
      <c r="CZ50" s="46">
        <f t="shared" si="437"/>
        <v>0</v>
      </c>
      <c r="DA50" s="6">
        <f t="shared" si="438"/>
        <v>0</v>
      </c>
      <c r="DB50" s="6">
        <f t="shared" si="438"/>
        <v>0</v>
      </c>
      <c r="DC50" s="6">
        <f t="shared" si="438"/>
        <v>0</v>
      </c>
      <c r="DD50" s="6">
        <f t="shared" si="438"/>
        <v>0</v>
      </c>
      <c r="DE50" s="6">
        <f t="shared" si="438"/>
        <v>0</v>
      </c>
      <c r="DF50" s="6">
        <f t="shared" si="438"/>
        <v>0</v>
      </c>
      <c r="DG50" s="6">
        <f t="shared" si="438"/>
        <v>0</v>
      </c>
      <c r="DH50" s="6">
        <f t="shared" si="438"/>
        <v>0</v>
      </c>
      <c r="DI50" s="6">
        <f t="shared" si="438"/>
        <v>0</v>
      </c>
      <c r="DJ50" s="6">
        <f t="shared" si="438"/>
        <v>0</v>
      </c>
      <c r="DK50" s="8">
        <f t="shared" ref="DK50" si="449">SUM(DA50:DJ50)</f>
        <v>0</v>
      </c>
      <c r="DM50" s="46">
        <f t="shared" si="65"/>
        <v>0</v>
      </c>
      <c r="DN50" s="6">
        <f t="shared" si="439"/>
        <v>0</v>
      </c>
      <c r="DO50" s="6">
        <f t="shared" si="439"/>
        <v>0</v>
      </c>
      <c r="DP50" s="6">
        <f t="shared" si="439"/>
        <v>0</v>
      </c>
      <c r="DQ50" s="6">
        <f t="shared" si="439"/>
        <v>0</v>
      </c>
      <c r="DR50" s="6">
        <f t="shared" si="439"/>
        <v>0</v>
      </c>
      <c r="DS50" s="6">
        <f t="shared" si="439"/>
        <v>0</v>
      </c>
      <c r="DT50" s="6">
        <f t="shared" si="439"/>
        <v>0</v>
      </c>
      <c r="DU50" s="6">
        <f t="shared" si="439"/>
        <v>0</v>
      </c>
      <c r="DV50" s="6">
        <f t="shared" si="439"/>
        <v>0</v>
      </c>
      <c r="DW50" s="6">
        <f t="shared" si="439"/>
        <v>0</v>
      </c>
      <c r="DX50" s="8">
        <f t="shared" ref="DX50" si="450">SUM(DN50:DW50)</f>
        <v>0</v>
      </c>
      <c r="DZ50" s="46">
        <f t="shared" si="67"/>
        <v>0</v>
      </c>
      <c r="EA50" s="6">
        <f t="shared" si="440"/>
        <v>0</v>
      </c>
      <c r="EB50" s="6">
        <f t="shared" si="440"/>
        <v>0</v>
      </c>
      <c r="EC50" s="6">
        <f t="shared" si="440"/>
        <v>0</v>
      </c>
      <c r="ED50" s="6">
        <f t="shared" si="440"/>
        <v>0</v>
      </c>
      <c r="EE50" s="6">
        <f t="shared" si="440"/>
        <v>0</v>
      </c>
      <c r="EF50" s="6">
        <f t="shared" si="440"/>
        <v>0</v>
      </c>
      <c r="EG50" s="6">
        <f t="shared" si="440"/>
        <v>0</v>
      </c>
      <c r="EH50" s="6">
        <f t="shared" si="440"/>
        <v>0</v>
      </c>
      <c r="EI50" s="6">
        <f t="shared" si="440"/>
        <v>0</v>
      </c>
      <c r="EJ50" s="6">
        <f t="shared" si="440"/>
        <v>0</v>
      </c>
      <c r="EK50" s="8">
        <f t="shared" ref="EK50" si="451">SUM(EA50:EJ50)</f>
        <v>0</v>
      </c>
      <c r="EM50" s="46">
        <f t="shared" si="69"/>
        <v>0</v>
      </c>
      <c r="EN50" s="6">
        <f t="shared" si="441"/>
        <v>0</v>
      </c>
      <c r="EO50" s="6">
        <f t="shared" si="441"/>
        <v>0</v>
      </c>
      <c r="EP50" s="6">
        <f t="shared" si="441"/>
        <v>0</v>
      </c>
      <c r="EQ50" s="6">
        <f t="shared" si="441"/>
        <v>0</v>
      </c>
      <c r="ER50" s="6">
        <f t="shared" si="441"/>
        <v>0</v>
      </c>
      <c r="ES50" s="6">
        <f t="shared" si="441"/>
        <v>0</v>
      </c>
      <c r="ET50" s="6">
        <f t="shared" si="441"/>
        <v>0</v>
      </c>
      <c r="EU50" s="6">
        <f t="shared" si="441"/>
        <v>0</v>
      </c>
      <c r="EV50" s="6">
        <f t="shared" si="441"/>
        <v>0</v>
      </c>
      <c r="EW50" s="6">
        <f t="shared" si="441"/>
        <v>0</v>
      </c>
      <c r="EX50" s="8">
        <f t="shared" ref="EX50" si="452">SUM(EN50:EW50)</f>
        <v>0</v>
      </c>
      <c r="FA50" s="46">
        <f t="shared" si="55"/>
        <v>0</v>
      </c>
      <c r="FB50" s="6"/>
      <c r="FC50" s="6"/>
      <c r="FD50" s="6"/>
      <c r="FE50" s="6"/>
      <c r="FF50" s="6"/>
      <c r="FG50" s="6"/>
      <c r="FH50" s="6"/>
      <c r="FI50" s="6"/>
      <c r="FJ50" s="6"/>
      <c r="FK50" s="6"/>
      <c r="FL50" s="8">
        <f t="shared" ref="FL50" si="453">SUM(FB50:FK50)</f>
        <v>0</v>
      </c>
    </row>
    <row r="51" spans="2:168" ht="15" x14ac:dyDescent="0.25">
      <c r="B51" s="484"/>
      <c r="C51" s="388">
        <f t="shared" ref="C51" si="454">CW51</f>
        <v>0</v>
      </c>
      <c r="D51" s="388">
        <f>IF(B51="",0,VLOOKUP(B51,Tabeller!$G$63:$I$67,3,FALSE))</f>
        <v>0</v>
      </c>
      <c r="E51" s="388"/>
      <c r="F51" s="388">
        <f t="shared" ref="F51" si="455">IF(C51=0,0,G51*D51)</f>
        <v>0</v>
      </c>
      <c r="G51" s="57">
        <f t="shared" ref="G51" si="456">SUM(K51:T51)</f>
        <v>0</v>
      </c>
      <c r="H51" s="597"/>
      <c r="I51" s="10"/>
      <c r="J51" s="585"/>
      <c r="K51" s="600"/>
      <c r="L51" s="600"/>
      <c r="M51" s="600"/>
      <c r="N51" s="600"/>
      <c r="O51" s="600"/>
      <c r="P51" s="600"/>
      <c r="Q51" s="600"/>
      <c r="R51" s="600"/>
      <c r="S51" s="600"/>
      <c r="T51" s="600"/>
      <c r="AJ51" s="22" t="s">
        <v>107</v>
      </c>
      <c r="AR51" s="6">
        <f t="shared" si="435"/>
        <v>0</v>
      </c>
      <c r="AS51" s="6">
        <f t="shared" si="435"/>
        <v>0</v>
      </c>
      <c r="AT51" s="6">
        <f t="shared" si="435"/>
        <v>0</v>
      </c>
      <c r="AU51" s="6">
        <f t="shared" si="435"/>
        <v>0</v>
      </c>
      <c r="AV51" s="6">
        <f t="shared" si="435"/>
        <v>0</v>
      </c>
      <c r="AW51" s="6">
        <f t="shared" si="435"/>
        <v>0</v>
      </c>
      <c r="AX51" s="6">
        <f t="shared" si="435"/>
        <v>0</v>
      </c>
      <c r="AY51" s="6">
        <f t="shared" si="435"/>
        <v>0</v>
      </c>
      <c r="AZ51" s="6">
        <f t="shared" si="435"/>
        <v>0</v>
      </c>
      <c r="BA51" s="6">
        <f t="shared" si="435"/>
        <v>0</v>
      </c>
      <c r="CB51" s="30"/>
      <c r="CL51" s="46">
        <f>B51</f>
        <v>0</v>
      </c>
      <c r="CM51" s="6">
        <f t="shared" ref="CM51" si="457">-AR51</f>
        <v>0</v>
      </c>
      <c r="CN51" s="6">
        <f t="shared" ref="CN51" si="458">-AS51</f>
        <v>0</v>
      </c>
      <c r="CO51" s="6">
        <f t="shared" ref="CO51" si="459">-AT51</f>
        <v>0</v>
      </c>
      <c r="CP51" s="6">
        <f t="shared" ref="CP51" si="460">-AU51</f>
        <v>0</v>
      </c>
      <c r="CQ51" s="6">
        <f t="shared" ref="CQ51" si="461">-AV51</f>
        <v>0</v>
      </c>
      <c r="CR51" s="6">
        <f t="shared" ref="CR51" si="462">-AW51</f>
        <v>0</v>
      </c>
      <c r="CS51" s="6">
        <f t="shared" ref="CS51" si="463">-AX51</f>
        <v>0</v>
      </c>
      <c r="CT51" s="6">
        <f t="shared" ref="CT51" si="464">-AY51</f>
        <v>0</v>
      </c>
      <c r="CU51" s="6">
        <f t="shared" ref="CU51" si="465">-AZ51</f>
        <v>0</v>
      </c>
      <c r="CV51" s="6">
        <f t="shared" ref="CV51" si="466">-BA51</f>
        <v>0</v>
      </c>
      <c r="CW51" s="8">
        <f t="shared" ref="CW51" si="467">SUM(CM51:CV51)</f>
        <v>0</v>
      </c>
      <c r="CZ51" s="46">
        <f t="shared" ref="CZ51" si="468">CL51</f>
        <v>0</v>
      </c>
      <c r="DA51" s="6">
        <f t="shared" ref="DA51" si="469">IF($H51="NFR",CM51,0)</f>
        <v>0</v>
      </c>
      <c r="DB51" s="6">
        <f t="shared" ref="DB51" si="470">IF($H51="NFR",CN51,0)</f>
        <v>0</v>
      </c>
      <c r="DC51" s="6">
        <f t="shared" ref="DC51" si="471">IF($H51="NFR",CO51,0)</f>
        <v>0</v>
      </c>
      <c r="DD51" s="6">
        <f t="shared" ref="DD51" si="472">IF($H51="NFR",CP51,0)</f>
        <v>0</v>
      </c>
      <c r="DE51" s="6">
        <f t="shared" ref="DE51" si="473">IF($H51="NFR",CQ51,0)</f>
        <v>0</v>
      </c>
      <c r="DF51" s="6">
        <f t="shared" ref="DF51" si="474">IF($H51="NFR",CR51,0)</f>
        <v>0</v>
      </c>
      <c r="DG51" s="6">
        <f t="shared" ref="DG51" si="475">IF($H51="NFR",CS51,0)</f>
        <v>0</v>
      </c>
      <c r="DH51" s="6">
        <f t="shared" ref="DH51" si="476">IF($H51="NFR",CT51,0)</f>
        <v>0</v>
      </c>
      <c r="DI51" s="6">
        <f t="shared" ref="DI51" si="477">IF($H51="NFR",CU51,0)</f>
        <v>0</v>
      </c>
      <c r="DJ51" s="6">
        <f t="shared" ref="DJ51" si="478">IF($H51="NFR",CV51,0)</f>
        <v>0</v>
      </c>
      <c r="DK51" s="8">
        <f t="shared" ref="DK51" si="479">SUM(DA51:DJ51)</f>
        <v>0</v>
      </c>
      <c r="DM51" s="46">
        <f t="shared" ref="DM51" si="480">CZ51</f>
        <v>0</v>
      </c>
      <c r="DN51" s="6">
        <f t="shared" si="439"/>
        <v>0</v>
      </c>
      <c r="DO51" s="6">
        <f t="shared" si="439"/>
        <v>0</v>
      </c>
      <c r="DP51" s="6">
        <f t="shared" si="439"/>
        <v>0</v>
      </c>
      <c r="DQ51" s="6">
        <f t="shared" si="439"/>
        <v>0</v>
      </c>
      <c r="DR51" s="6">
        <f t="shared" si="439"/>
        <v>0</v>
      </c>
      <c r="DS51" s="6">
        <f t="shared" si="439"/>
        <v>0</v>
      </c>
      <c r="DT51" s="6">
        <f t="shared" si="439"/>
        <v>0</v>
      </c>
      <c r="DU51" s="6">
        <f t="shared" si="439"/>
        <v>0</v>
      </c>
      <c r="DV51" s="6">
        <f t="shared" si="439"/>
        <v>0</v>
      </c>
      <c r="DW51" s="6">
        <f t="shared" si="439"/>
        <v>0</v>
      </c>
      <c r="DX51" s="8">
        <f t="shared" ref="DX51" si="481">SUM(DN51:DW51)</f>
        <v>0</v>
      </c>
      <c r="DZ51" s="46">
        <f t="shared" ref="DZ51" si="482">DM51</f>
        <v>0</v>
      </c>
      <c r="EA51" s="6">
        <f t="shared" si="440"/>
        <v>0</v>
      </c>
      <c r="EB51" s="6">
        <f t="shared" si="440"/>
        <v>0</v>
      </c>
      <c r="EC51" s="6">
        <f t="shared" si="440"/>
        <v>0</v>
      </c>
      <c r="ED51" s="6">
        <f t="shared" si="440"/>
        <v>0</v>
      </c>
      <c r="EE51" s="6">
        <f t="shared" si="440"/>
        <v>0</v>
      </c>
      <c r="EF51" s="6">
        <f t="shared" si="440"/>
        <v>0</v>
      </c>
      <c r="EG51" s="6">
        <f t="shared" si="440"/>
        <v>0</v>
      </c>
      <c r="EH51" s="6">
        <f t="shared" si="440"/>
        <v>0</v>
      </c>
      <c r="EI51" s="6">
        <f t="shared" si="440"/>
        <v>0</v>
      </c>
      <c r="EJ51" s="6">
        <f t="shared" si="440"/>
        <v>0</v>
      </c>
      <c r="EK51" s="8">
        <f t="shared" ref="EK51" si="483">SUM(EA51:EJ51)</f>
        <v>0</v>
      </c>
      <c r="EM51" s="46">
        <f t="shared" ref="EM51" si="484">DZ51</f>
        <v>0</v>
      </c>
      <c r="EN51" s="6">
        <f t="shared" si="441"/>
        <v>0</v>
      </c>
      <c r="EO51" s="6">
        <f t="shared" si="441"/>
        <v>0</v>
      </c>
      <c r="EP51" s="6">
        <f t="shared" si="441"/>
        <v>0</v>
      </c>
      <c r="EQ51" s="6">
        <f t="shared" si="441"/>
        <v>0</v>
      </c>
      <c r="ER51" s="6">
        <f t="shared" si="441"/>
        <v>0</v>
      </c>
      <c r="ES51" s="6">
        <f t="shared" si="441"/>
        <v>0</v>
      </c>
      <c r="ET51" s="6">
        <f t="shared" si="441"/>
        <v>0</v>
      </c>
      <c r="EU51" s="6">
        <f t="shared" si="441"/>
        <v>0</v>
      </c>
      <c r="EV51" s="6">
        <f t="shared" si="441"/>
        <v>0</v>
      </c>
      <c r="EW51" s="6">
        <f t="shared" si="441"/>
        <v>0</v>
      </c>
      <c r="EX51" s="8">
        <f t="shared" ref="EX51" si="485">SUM(EN51:EW51)</f>
        <v>0</v>
      </c>
      <c r="FA51" s="46">
        <f t="shared" ref="FA51" si="486">EM51</f>
        <v>0</v>
      </c>
      <c r="FB51" s="6"/>
      <c r="FC51" s="6"/>
      <c r="FD51" s="6"/>
      <c r="FE51" s="6"/>
      <c r="FF51" s="6"/>
      <c r="FG51" s="6"/>
      <c r="FH51" s="6"/>
      <c r="FI51" s="6"/>
      <c r="FJ51" s="6"/>
      <c r="FK51" s="6"/>
      <c r="FL51" s="8">
        <f t="shared" ref="FL51" si="487">SUM(FB51:FK51)</f>
        <v>0</v>
      </c>
    </row>
    <row r="52" spans="2:168" ht="15" x14ac:dyDescent="0.25">
      <c r="B52" s="12" t="s">
        <v>108</v>
      </c>
      <c r="C52" s="16">
        <f>SUM(C48:C51)</f>
        <v>0</v>
      </c>
      <c r="D52" s="16">
        <f>SUM(D48:D51)</f>
        <v>0</v>
      </c>
      <c r="E52" s="16"/>
      <c r="F52" s="16">
        <f>SUM(F48:F51)</f>
        <v>0</v>
      </c>
      <c r="G52" s="55">
        <f>SUM(G48:G51)</f>
        <v>0</v>
      </c>
      <c r="H52" s="12"/>
      <c r="I52" s="12"/>
      <c r="J52" s="13"/>
      <c r="K52" s="55">
        <f t="shared" ref="K52:T52" si="488">SUM(K48:K51)</f>
        <v>0</v>
      </c>
      <c r="L52" s="55">
        <f t="shared" si="488"/>
        <v>0</v>
      </c>
      <c r="M52" s="55">
        <f t="shared" si="488"/>
        <v>0</v>
      </c>
      <c r="N52" s="55">
        <f t="shared" si="488"/>
        <v>0</v>
      </c>
      <c r="O52" s="55">
        <f t="shared" si="488"/>
        <v>0</v>
      </c>
      <c r="P52" s="55">
        <f t="shared" si="488"/>
        <v>0</v>
      </c>
      <c r="Q52" s="55">
        <f t="shared" si="488"/>
        <v>0</v>
      </c>
      <c r="R52" s="55">
        <f t="shared" si="488"/>
        <v>0</v>
      </c>
      <c r="S52" s="55">
        <f t="shared" si="488"/>
        <v>0</v>
      </c>
      <c r="T52" s="55">
        <f t="shared" si="488"/>
        <v>0</v>
      </c>
      <c r="AJ52" s="22" t="s">
        <v>109</v>
      </c>
      <c r="AR52" s="8">
        <f t="shared" ref="AR52:BA52" si="489">SUM(AR48:AR51)</f>
        <v>0</v>
      </c>
      <c r="AS52" s="8">
        <f t="shared" si="489"/>
        <v>0</v>
      </c>
      <c r="AT52" s="8">
        <f t="shared" si="489"/>
        <v>0</v>
      </c>
      <c r="AU52" s="8">
        <f t="shared" si="489"/>
        <v>0</v>
      </c>
      <c r="AV52" s="8">
        <f t="shared" si="489"/>
        <v>0</v>
      </c>
      <c r="AW52" s="8">
        <f t="shared" si="489"/>
        <v>0</v>
      </c>
      <c r="AX52" s="8">
        <f t="shared" si="489"/>
        <v>0</v>
      </c>
      <c r="AY52" s="8">
        <f t="shared" si="489"/>
        <v>0</v>
      </c>
      <c r="AZ52" s="8">
        <f t="shared" si="489"/>
        <v>0</v>
      </c>
      <c r="BA52" s="8">
        <f t="shared" si="489"/>
        <v>0</v>
      </c>
      <c r="BY52" s="30"/>
      <c r="CB52" s="30"/>
      <c r="CK52" s="30"/>
      <c r="CM52" s="8">
        <f t="shared" ref="CM52:CW52" si="490">SUM(CM48:CM51)</f>
        <v>0</v>
      </c>
      <c r="CN52" s="8">
        <f t="shared" si="490"/>
        <v>0</v>
      </c>
      <c r="CO52" s="8">
        <f t="shared" si="490"/>
        <v>0</v>
      </c>
      <c r="CP52" s="8">
        <f t="shared" si="490"/>
        <v>0</v>
      </c>
      <c r="CQ52" s="8">
        <f t="shared" si="490"/>
        <v>0</v>
      </c>
      <c r="CR52" s="8">
        <f t="shared" si="490"/>
        <v>0</v>
      </c>
      <c r="CS52" s="8">
        <f t="shared" si="490"/>
        <v>0</v>
      </c>
      <c r="CT52" s="8">
        <f t="shared" si="490"/>
        <v>0</v>
      </c>
      <c r="CU52" s="8">
        <f t="shared" si="490"/>
        <v>0</v>
      </c>
      <c r="CV52" s="8">
        <f t="shared" si="490"/>
        <v>0</v>
      </c>
      <c r="CW52" s="8">
        <f t="shared" si="490"/>
        <v>0</v>
      </c>
      <c r="CZ52" s="46"/>
      <c r="DA52" s="8">
        <f t="shared" ref="DA52:DK52" si="491">SUM(DA48:DA51)</f>
        <v>0</v>
      </c>
      <c r="DB52" s="8">
        <f t="shared" si="491"/>
        <v>0</v>
      </c>
      <c r="DC52" s="8">
        <f t="shared" si="491"/>
        <v>0</v>
      </c>
      <c r="DD52" s="8">
        <f t="shared" si="491"/>
        <v>0</v>
      </c>
      <c r="DE52" s="8">
        <f t="shared" si="491"/>
        <v>0</v>
      </c>
      <c r="DF52" s="8">
        <f t="shared" si="491"/>
        <v>0</v>
      </c>
      <c r="DG52" s="8">
        <f t="shared" si="491"/>
        <v>0</v>
      </c>
      <c r="DH52" s="8">
        <f t="shared" si="491"/>
        <v>0</v>
      </c>
      <c r="DI52" s="8">
        <f t="shared" si="491"/>
        <v>0</v>
      </c>
      <c r="DJ52" s="8">
        <f t="shared" si="491"/>
        <v>0</v>
      </c>
      <c r="DK52" s="8">
        <f t="shared" si="491"/>
        <v>0</v>
      </c>
      <c r="DM52" s="46">
        <f t="shared" si="65"/>
        <v>0</v>
      </c>
      <c r="DN52" s="8">
        <f t="shared" ref="DN52:DX52" si="492">SUM(DN48:DN51)</f>
        <v>0</v>
      </c>
      <c r="DO52" s="8">
        <f t="shared" si="492"/>
        <v>0</v>
      </c>
      <c r="DP52" s="8">
        <f t="shared" si="492"/>
        <v>0</v>
      </c>
      <c r="DQ52" s="8">
        <f t="shared" si="492"/>
        <v>0</v>
      </c>
      <c r="DR52" s="8">
        <f t="shared" si="492"/>
        <v>0</v>
      </c>
      <c r="DS52" s="8">
        <f t="shared" si="492"/>
        <v>0</v>
      </c>
      <c r="DT52" s="8">
        <f t="shared" si="492"/>
        <v>0</v>
      </c>
      <c r="DU52" s="8">
        <f t="shared" si="492"/>
        <v>0</v>
      </c>
      <c r="DV52" s="8">
        <f t="shared" si="492"/>
        <v>0</v>
      </c>
      <c r="DW52" s="8">
        <f t="shared" si="492"/>
        <v>0</v>
      </c>
      <c r="DX52" s="8">
        <f t="shared" si="492"/>
        <v>0</v>
      </c>
      <c r="DZ52" s="46">
        <f t="shared" si="67"/>
        <v>0</v>
      </c>
      <c r="EA52" s="8">
        <f t="shared" ref="EA52:EK52" si="493">SUM(EA48:EA51)</f>
        <v>0</v>
      </c>
      <c r="EB52" s="8">
        <f t="shared" si="493"/>
        <v>0</v>
      </c>
      <c r="EC52" s="8">
        <f t="shared" si="493"/>
        <v>0</v>
      </c>
      <c r="ED52" s="8">
        <f t="shared" si="493"/>
        <v>0</v>
      </c>
      <c r="EE52" s="8">
        <f t="shared" si="493"/>
        <v>0</v>
      </c>
      <c r="EF52" s="8">
        <f t="shared" si="493"/>
        <v>0</v>
      </c>
      <c r="EG52" s="8">
        <f t="shared" si="493"/>
        <v>0</v>
      </c>
      <c r="EH52" s="8">
        <f t="shared" si="493"/>
        <v>0</v>
      </c>
      <c r="EI52" s="8">
        <f t="shared" si="493"/>
        <v>0</v>
      </c>
      <c r="EJ52" s="8">
        <f t="shared" si="493"/>
        <v>0</v>
      </c>
      <c r="EK52" s="8">
        <f t="shared" si="493"/>
        <v>0</v>
      </c>
      <c r="EM52" s="46">
        <f t="shared" si="69"/>
        <v>0</v>
      </c>
      <c r="EN52" s="8">
        <f t="shared" ref="EN52:EX52" si="494">SUM(EN48:EN51)</f>
        <v>0</v>
      </c>
      <c r="EO52" s="8">
        <f t="shared" si="494"/>
        <v>0</v>
      </c>
      <c r="EP52" s="8">
        <f t="shared" si="494"/>
        <v>0</v>
      </c>
      <c r="EQ52" s="8">
        <f t="shared" si="494"/>
        <v>0</v>
      </c>
      <c r="ER52" s="8">
        <f t="shared" si="494"/>
        <v>0</v>
      </c>
      <c r="ES52" s="8">
        <f t="shared" si="494"/>
        <v>0</v>
      </c>
      <c r="ET52" s="8">
        <f t="shared" si="494"/>
        <v>0</v>
      </c>
      <c r="EU52" s="8">
        <f t="shared" si="494"/>
        <v>0</v>
      </c>
      <c r="EV52" s="8">
        <f t="shared" si="494"/>
        <v>0</v>
      </c>
      <c r="EW52" s="8">
        <f t="shared" si="494"/>
        <v>0</v>
      </c>
      <c r="EX52" s="8">
        <f t="shared" si="494"/>
        <v>0</v>
      </c>
      <c r="FA52" s="46">
        <f t="shared" si="55"/>
        <v>0</v>
      </c>
      <c r="FB52" s="8">
        <f t="shared" ref="FB52:FL52" si="495">SUM(FB48:FB51)</f>
        <v>0</v>
      </c>
      <c r="FC52" s="8">
        <f t="shared" si="495"/>
        <v>0</v>
      </c>
      <c r="FD52" s="8">
        <f t="shared" si="495"/>
        <v>0</v>
      </c>
      <c r="FE52" s="8">
        <f t="shared" si="495"/>
        <v>0</v>
      </c>
      <c r="FF52" s="8">
        <f t="shared" si="495"/>
        <v>0</v>
      </c>
      <c r="FG52" s="8">
        <f t="shared" si="495"/>
        <v>0</v>
      </c>
      <c r="FH52" s="8">
        <f t="shared" si="495"/>
        <v>0</v>
      </c>
      <c r="FI52" s="8">
        <f t="shared" si="495"/>
        <v>0</v>
      </c>
      <c r="FJ52" s="8">
        <f t="shared" si="495"/>
        <v>0</v>
      </c>
      <c r="FK52" s="8">
        <f t="shared" si="495"/>
        <v>0</v>
      </c>
      <c r="FL52" s="8">
        <f t="shared" si="495"/>
        <v>0</v>
      </c>
    </row>
    <row r="53" spans="2:168" ht="21" x14ac:dyDescent="0.35">
      <c r="B53" s="28"/>
      <c r="H53" s="24"/>
      <c r="I53" s="24"/>
      <c r="J53" s="24"/>
      <c r="K53" s="29"/>
      <c r="CB53" s="30"/>
      <c r="CZ53" s="46"/>
      <c r="DM53" s="46">
        <f t="shared" si="65"/>
        <v>0</v>
      </c>
      <c r="DZ53" s="46">
        <f t="shared" si="67"/>
        <v>0</v>
      </c>
      <c r="EM53" s="46">
        <f t="shared" si="69"/>
        <v>0</v>
      </c>
      <c r="FA53" s="46">
        <f t="shared" si="55"/>
        <v>0</v>
      </c>
    </row>
    <row r="54" spans="2:168" ht="15" x14ac:dyDescent="0.25">
      <c r="B54" s="242" t="s">
        <v>110</v>
      </c>
      <c r="C54" s="244" t="s">
        <v>67</v>
      </c>
      <c r="D54" s="244"/>
      <c r="E54" s="244"/>
      <c r="F54" s="244" t="s">
        <v>70</v>
      </c>
      <c r="G54" s="244"/>
      <c r="H54" s="242" t="s">
        <v>72</v>
      </c>
      <c r="I54" s="242"/>
      <c r="J54" s="242" t="s">
        <v>104</v>
      </c>
      <c r="K54" s="243">
        <f t="shared" ref="K54:T54" si="496">K47</f>
        <v>1</v>
      </c>
      <c r="L54" s="243">
        <f t="shared" si="496"/>
        <v>2</v>
      </c>
      <c r="M54" s="243">
        <f t="shared" si="496"/>
        <v>3</v>
      </c>
      <c r="N54" s="243">
        <f t="shared" si="496"/>
        <v>4</v>
      </c>
      <c r="O54" s="243">
        <f t="shared" si="496"/>
        <v>5</v>
      </c>
      <c r="P54" s="243">
        <f t="shared" si="496"/>
        <v>6</v>
      </c>
      <c r="Q54" s="243">
        <f t="shared" si="496"/>
        <v>7</v>
      </c>
      <c r="R54" s="243">
        <f t="shared" si="496"/>
        <v>8</v>
      </c>
      <c r="S54" s="243">
        <f t="shared" si="496"/>
        <v>9</v>
      </c>
      <c r="T54" s="243">
        <f t="shared" si="496"/>
        <v>10</v>
      </c>
      <c r="AR54" s="8">
        <f t="shared" ref="AR54:AR62" si="497">K54</f>
        <v>1</v>
      </c>
      <c r="AS54" s="8">
        <f t="shared" ref="AS54:AS62" si="498">L54</f>
        <v>2</v>
      </c>
      <c r="AT54" s="8">
        <f t="shared" ref="AT54:AT62" si="499">M54</f>
        <v>3</v>
      </c>
      <c r="AU54" s="8">
        <f t="shared" ref="AU54:AU62" si="500">N54</f>
        <v>4</v>
      </c>
      <c r="AV54" s="8">
        <f t="shared" ref="AV54:AV62" si="501">O54</f>
        <v>5</v>
      </c>
      <c r="AW54" s="8">
        <f t="shared" ref="AW54:AW62" si="502">P54</f>
        <v>6</v>
      </c>
      <c r="AX54" s="8">
        <f t="shared" ref="AX54:AX62" si="503">Q54</f>
        <v>7</v>
      </c>
      <c r="AY54" s="8">
        <f t="shared" ref="AY54:AY62" si="504">R54</f>
        <v>8</v>
      </c>
      <c r="AZ54" s="8">
        <f t="shared" ref="AZ54:AZ62" si="505">S54</f>
        <v>9</v>
      </c>
      <c r="BA54" s="8">
        <f t="shared" ref="BA54:BA62" si="506">T54</f>
        <v>10</v>
      </c>
      <c r="CB54" s="30"/>
      <c r="CM54" s="30">
        <f>AR54</f>
        <v>1</v>
      </c>
      <c r="CN54" s="30">
        <f t="shared" ref="CN54:CV54" si="507">AS54</f>
        <v>2</v>
      </c>
      <c r="CO54" s="30">
        <f t="shared" si="507"/>
        <v>3</v>
      </c>
      <c r="CP54" s="30">
        <f t="shared" si="507"/>
        <v>4</v>
      </c>
      <c r="CQ54" s="30">
        <f t="shared" si="507"/>
        <v>5</v>
      </c>
      <c r="CR54" s="30">
        <f t="shared" si="507"/>
        <v>6</v>
      </c>
      <c r="CS54" s="30">
        <f t="shared" si="507"/>
        <v>7</v>
      </c>
      <c r="CT54" s="30">
        <f t="shared" si="507"/>
        <v>8</v>
      </c>
      <c r="CU54" s="30">
        <f t="shared" si="507"/>
        <v>9</v>
      </c>
      <c r="CV54" s="30">
        <f t="shared" si="507"/>
        <v>10</v>
      </c>
      <c r="CW54" s="202" t="s">
        <v>70</v>
      </c>
      <c r="CZ54" s="46"/>
      <c r="DA54" s="8">
        <f>AR54</f>
        <v>1</v>
      </c>
      <c r="DB54" s="8">
        <f t="shared" ref="DB54:DK54" si="508">AS54</f>
        <v>2</v>
      </c>
      <c r="DC54" s="8">
        <f t="shared" si="508"/>
        <v>3</v>
      </c>
      <c r="DD54" s="8">
        <f t="shared" si="508"/>
        <v>4</v>
      </c>
      <c r="DE54" s="8">
        <f t="shared" si="508"/>
        <v>5</v>
      </c>
      <c r="DF54" s="8">
        <f t="shared" si="508"/>
        <v>6</v>
      </c>
      <c r="DG54" s="8">
        <f t="shared" si="508"/>
        <v>7</v>
      </c>
      <c r="DH54" s="8">
        <f t="shared" si="508"/>
        <v>8</v>
      </c>
      <c r="DI54" s="8">
        <f t="shared" si="508"/>
        <v>9</v>
      </c>
      <c r="DJ54" s="8">
        <f t="shared" si="508"/>
        <v>10</v>
      </c>
      <c r="DK54" s="8">
        <f t="shared" si="508"/>
        <v>0</v>
      </c>
      <c r="DM54" s="46">
        <f t="shared" si="65"/>
        <v>0</v>
      </c>
      <c r="DN54" s="8">
        <f t="shared" ref="DN54:DX54" si="509">DN47</f>
        <v>1</v>
      </c>
      <c r="DO54" s="8">
        <f t="shared" si="509"/>
        <v>2</v>
      </c>
      <c r="DP54" s="8">
        <f t="shared" si="509"/>
        <v>3</v>
      </c>
      <c r="DQ54" s="8">
        <f t="shared" si="509"/>
        <v>4</v>
      </c>
      <c r="DR54" s="8">
        <f t="shared" si="509"/>
        <v>5</v>
      </c>
      <c r="DS54" s="8">
        <f t="shared" si="509"/>
        <v>6</v>
      </c>
      <c r="DT54" s="8">
        <f t="shared" si="509"/>
        <v>7</v>
      </c>
      <c r="DU54" s="8">
        <f t="shared" si="509"/>
        <v>8</v>
      </c>
      <c r="DV54" s="8">
        <f t="shared" si="509"/>
        <v>9</v>
      </c>
      <c r="DW54" s="8">
        <f t="shared" si="509"/>
        <v>10</v>
      </c>
      <c r="DX54" s="8">
        <f t="shared" si="509"/>
        <v>0</v>
      </c>
      <c r="DZ54" s="46">
        <f t="shared" si="67"/>
        <v>0</v>
      </c>
      <c r="EA54" s="8">
        <f t="shared" ref="EA54:EK54" si="510">EA47</f>
        <v>1</v>
      </c>
      <c r="EB54" s="8">
        <f t="shared" si="510"/>
        <v>2</v>
      </c>
      <c r="EC54" s="8">
        <f t="shared" si="510"/>
        <v>3</v>
      </c>
      <c r="ED54" s="8">
        <f t="shared" si="510"/>
        <v>4</v>
      </c>
      <c r="EE54" s="8">
        <f t="shared" si="510"/>
        <v>5</v>
      </c>
      <c r="EF54" s="8">
        <f t="shared" si="510"/>
        <v>6</v>
      </c>
      <c r="EG54" s="8">
        <f t="shared" si="510"/>
        <v>7</v>
      </c>
      <c r="EH54" s="8">
        <f t="shared" si="510"/>
        <v>8</v>
      </c>
      <c r="EI54" s="8">
        <f t="shared" si="510"/>
        <v>9</v>
      </c>
      <c r="EJ54" s="8">
        <f t="shared" si="510"/>
        <v>10</v>
      </c>
      <c r="EK54" s="8" t="str">
        <f t="shared" si="510"/>
        <v>Totalt</v>
      </c>
      <c r="EM54" s="46">
        <f t="shared" si="69"/>
        <v>0</v>
      </c>
      <c r="EN54" s="8">
        <f t="shared" ref="EN54:EX54" si="511">EN47</f>
        <v>1</v>
      </c>
      <c r="EO54" s="8">
        <f t="shared" si="511"/>
        <v>2</v>
      </c>
      <c r="EP54" s="8">
        <f t="shared" si="511"/>
        <v>3</v>
      </c>
      <c r="EQ54" s="8">
        <f t="shared" si="511"/>
        <v>4</v>
      </c>
      <c r="ER54" s="8">
        <f t="shared" si="511"/>
        <v>5</v>
      </c>
      <c r="ES54" s="8">
        <f t="shared" si="511"/>
        <v>6</v>
      </c>
      <c r="ET54" s="8">
        <f t="shared" si="511"/>
        <v>7</v>
      </c>
      <c r="EU54" s="8">
        <f t="shared" si="511"/>
        <v>8</v>
      </c>
      <c r="EV54" s="8">
        <f t="shared" si="511"/>
        <v>9</v>
      </c>
      <c r="EW54" s="8">
        <f t="shared" si="511"/>
        <v>10</v>
      </c>
      <c r="EX54" s="8">
        <f t="shared" si="511"/>
        <v>0</v>
      </c>
      <c r="FA54" s="46">
        <f t="shared" si="55"/>
        <v>0</v>
      </c>
      <c r="FB54" s="8">
        <f t="shared" ref="FB54:FL54" si="512">FB47</f>
        <v>1</v>
      </c>
      <c r="FC54" s="8">
        <f t="shared" si="512"/>
        <v>2</v>
      </c>
      <c r="FD54" s="8">
        <f t="shared" si="512"/>
        <v>3</v>
      </c>
      <c r="FE54" s="8">
        <f t="shared" si="512"/>
        <v>4</v>
      </c>
      <c r="FF54" s="8">
        <f t="shared" si="512"/>
        <v>5</v>
      </c>
      <c r="FG54" s="8">
        <f t="shared" si="512"/>
        <v>6</v>
      </c>
      <c r="FH54" s="8">
        <f t="shared" si="512"/>
        <v>7</v>
      </c>
      <c r="FI54" s="8">
        <f t="shared" si="512"/>
        <v>8</v>
      </c>
      <c r="FJ54" s="8">
        <f t="shared" si="512"/>
        <v>9</v>
      </c>
      <c r="FK54" s="8">
        <f t="shared" si="512"/>
        <v>10</v>
      </c>
      <c r="FL54" s="8">
        <f t="shared" si="512"/>
        <v>0</v>
      </c>
    </row>
    <row r="55" spans="2:168" ht="15.75" hidden="1" customHeight="1" x14ac:dyDescent="0.25">
      <c r="B55" s="389" t="s">
        <v>111</v>
      </c>
      <c r="C55" s="306"/>
      <c r="D55" s="17"/>
      <c r="E55" s="17"/>
      <c r="F55" s="388">
        <f>SUM(K55:W55)</f>
        <v>0</v>
      </c>
      <c r="G55" s="17"/>
      <c r="H55" s="591"/>
      <c r="I55" s="9"/>
      <c r="J55" s="389" t="s">
        <v>112</v>
      </c>
      <c r="K55" s="592"/>
      <c r="L55" s="592"/>
      <c r="M55" s="592"/>
      <c r="N55" s="592"/>
      <c r="O55" s="592"/>
      <c r="P55" s="592"/>
      <c r="Q55" s="592"/>
      <c r="R55" s="592"/>
      <c r="S55" s="592"/>
      <c r="T55" s="592"/>
      <c r="AR55" s="6">
        <f t="shared" si="497"/>
        <v>0</v>
      </c>
      <c r="AS55" s="6">
        <f t="shared" si="498"/>
        <v>0</v>
      </c>
      <c r="AT55" s="6">
        <f t="shared" si="499"/>
        <v>0</v>
      </c>
      <c r="AU55" s="6">
        <f t="shared" si="500"/>
        <v>0</v>
      </c>
      <c r="AV55" s="6">
        <f t="shared" si="501"/>
        <v>0</v>
      </c>
      <c r="AW55" s="6">
        <f t="shared" si="502"/>
        <v>0</v>
      </c>
      <c r="AX55" s="6">
        <f t="shared" si="503"/>
        <v>0</v>
      </c>
      <c r="AY55" s="6">
        <f t="shared" si="504"/>
        <v>0</v>
      </c>
      <c r="AZ55" s="6">
        <f t="shared" si="505"/>
        <v>0</v>
      </c>
      <c r="BA55" s="6">
        <f t="shared" si="506"/>
        <v>0</v>
      </c>
      <c r="BB55" s="72">
        <f t="shared" ref="BB55:BB63" si="513">SUM(AR55:BA55)</f>
        <v>0</v>
      </c>
      <c r="CB55" s="30"/>
      <c r="CM55" s="40"/>
      <c r="CN55" s="40"/>
      <c r="CO55" s="40"/>
      <c r="CP55" s="40"/>
      <c r="CQ55" s="40"/>
      <c r="CR55" s="40"/>
      <c r="CS55" s="40"/>
      <c r="CT55" s="40"/>
      <c r="CU55" s="40"/>
      <c r="CV55" s="40"/>
      <c r="CW55" s="40"/>
      <c r="CZ55" s="46"/>
      <c r="DA55" s="40"/>
      <c r="DB55" s="40"/>
      <c r="DC55" s="40"/>
      <c r="DD55" s="40"/>
      <c r="DE55" s="40"/>
      <c r="DF55" s="40"/>
      <c r="DG55" s="40"/>
      <c r="DH55" s="40"/>
      <c r="DI55" s="40"/>
      <c r="DJ55" s="40"/>
      <c r="DK55" s="40"/>
      <c r="DM55" s="46">
        <f t="shared" si="65"/>
        <v>0</v>
      </c>
      <c r="DN55" s="40"/>
      <c r="DO55" s="40"/>
      <c r="DP55" s="40"/>
      <c r="DQ55" s="40"/>
      <c r="DR55" s="40"/>
      <c r="DS55" s="40"/>
      <c r="DT55" s="40"/>
      <c r="DU55" s="40"/>
      <c r="DV55" s="40"/>
      <c r="DW55" s="40"/>
      <c r="DX55" s="40"/>
      <c r="DZ55" s="46">
        <f t="shared" si="67"/>
        <v>0</v>
      </c>
      <c r="EA55" s="40"/>
      <c r="EB55" s="40"/>
      <c r="EC55" s="40"/>
      <c r="ED55" s="40"/>
      <c r="EE55" s="40"/>
      <c r="EF55" s="40"/>
      <c r="EG55" s="40"/>
      <c r="EH55" s="40"/>
      <c r="EI55" s="40"/>
      <c r="EJ55" s="40"/>
      <c r="EK55" s="40"/>
      <c r="EM55" s="46">
        <f t="shared" si="69"/>
        <v>0</v>
      </c>
      <c r="EN55" s="40"/>
      <c r="EO55" s="40"/>
      <c r="EP55" s="40"/>
      <c r="EQ55" s="40"/>
      <c r="ER55" s="40"/>
      <c r="ES55" s="40"/>
      <c r="ET55" s="40"/>
      <c r="EU55" s="40"/>
      <c r="EV55" s="40"/>
      <c r="EW55" s="40"/>
      <c r="EX55" s="40"/>
      <c r="FA55" s="46">
        <f t="shared" si="55"/>
        <v>0</v>
      </c>
      <c r="FB55" s="40"/>
      <c r="FC55" s="40"/>
      <c r="FD55" s="40"/>
      <c r="FE55" s="40"/>
      <c r="FF55" s="40"/>
      <c r="FG55" s="40"/>
      <c r="FH55" s="40"/>
      <c r="FI55" s="40"/>
      <c r="FJ55" s="40"/>
      <c r="FK55" s="40"/>
      <c r="FL55" s="40"/>
    </row>
    <row r="56" spans="2:168" ht="15" x14ac:dyDescent="0.25">
      <c r="B56" s="484"/>
      <c r="C56" s="388">
        <f>IF(Registrering!$B$28="Fast beløp",0,-F56)</f>
        <v>0</v>
      </c>
      <c r="D56" s="17"/>
      <c r="E56" s="17"/>
      <c r="F56" s="388">
        <f t="shared" ref="F56:F62" si="514">SUM(K56:T56)</f>
        <v>0</v>
      </c>
      <c r="G56" s="17"/>
      <c r="H56" s="597"/>
      <c r="I56" s="9"/>
      <c r="J56" s="594"/>
      <c r="K56" s="596"/>
      <c r="L56" s="596"/>
      <c r="M56" s="596"/>
      <c r="N56" s="596"/>
      <c r="O56" s="596"/>
      <c r="P56" s="596"/>
      <c r="Q56" s="596"/>
      <c r="R56" s="596"/>
      <c r="S56" s="592"/>
      <c r="T56" s="592"/>
      <c r="AR56" s="6">
        <f t="shared" si="497"/>
        <v>0</v>
      </c>
      <c r="AS56" s="6">
        <f t="shared" si="498"/>
        <v>0</v>
      </c>
      <c r="AT56" s="6">
        <f t="shared" si="499"/>
        <v>0</v>
      </c>
      <c r="AU56" s="6">
        <f t="shared" si="500"/>
        <v>0</v>
      </c>
      <c r="AV56" s="6">
        <f t="shared" si="501"/>
        <v>0</v>
      </c>
      <c r="AW56" s="6">
        <f t="shared" si="502"/>
        <v>0</v>
      </c>
      <c r="AX56" s="6">
        <f t="shared" si="503"/>
        <v>0</v>
      </c>
      <c r="AY56" s="6">
        <f t="shared" si="504"/>
        <v>0</v>
      </c>
      <c r="AZ56" s="6">
        <f t="shared" si="505"/>
        <v>0</v>
      </c>
      <c r="BA56" s="6">
        <f t="shared" si="506"/>
        <v>0</v>
      </c>
      <c r="BB56" s="72">
        <f t="shared" si="513"/>
        <v>0</v>
      </c>
      <c r="CB56" s="30"/>
      <c r="CL56" s="46">
        <f t="shared" ref="CL56:CL63" si="515">B56</f>
        <v>0</v>
      </c>
      <c r="CM56" s="72">
        <f>IF($H56="Egenandel",0,-AR56)</f>
        <v>0</v>
      </c>
      <c r="CN56" s="72">
        <f t="shared" ref="CN56:CV62" si="516">IF($H56="Egenandel",0,-AS56)</f>
        <v>0</v>
      </c>
      <c r="CO56" s="72">
        <f t="shared" si="516"/>
        <v>0</v>
      </c>
      <c r="CP56" s="72">
        <f t="shared" si="516"/>
        <v>0</v>
      </c>
      <c r="CQ56" s="72">
        <f t="shared" si="516"/>
        <v>0</v>
      </c>
      <c r="CR56" s="72">
        <f t="shared" si="516"/>
        <v>0</v>
      </c>
      <c r="CS56" s="72">
        <f t="shared" si="516"/>
        <v>0</v>
      </c>
      <c r="CT56" s="72">
        <f t="shared" si="516"/>
        <v>0</v>
      </c>
      <c r="CU56" s="72">
        <f t="shared" si="516"/>
        <v>0</v>
      </c>
      <c r="CV56" s="72">
        <f t="shared" si="516"/>
        <v>0</v>
      </c>
      <c r="CW56" s="72">
        <f>SUM(CM56:CV56)</f>
        <v>0</v>
      </c>
      <c r="CZ56" s="46">
        <f t="shared" ref="CZ56:CZ63" si="517">CL56</f>
        <v>0</v>
      </c>
      <c r="DA56" s="6">
        <f t="shared" ref="DA56:DJ63" si="518">IF($H56="NFR",CM56,0)</f>
        <v>0</v>
      </c>
      <c r="DB56" s="6">
        <f t="shared" si="518"/>
        <v>0</v>
      </c>
      <c r="DC56" s="6">
        <f t="shared" si="518"/>
        <v>0</v>
      </c>
      <c r="DD56" s="6">
        <f t="shared" si="518"/>
        <v>0</v>
      </c>
      <c r="DE56" s="6">
        <f t="shared" si="518"/>
        <v>0</v>
      </c>
      <c r="DF56" s="6">
        <f t="shared" si="518"/>
        <v>0</v>
      </c>
      <c r="DG56" s="6">
        <f t="shared" si="518"/>
        <v>0</v>
      </c>
      <c r="DH56" s="6">
        <f t="shared" si="518"/>
        <v>0</v>
      </c>
      <c r="DI56" s="6">
        <f t="shared" si="518"/>
        <v>0</v>
      </c>
      <c r="DJ56" s="6">
        <f t="shared" si="518"/>
        <v>0</v>
      </c>
      <c r="DK56" s="72">
        <f>SUM(DA56:DJ56)</f>
        <v>0</v>
      </c>
      <c r="DM56" s="46">
        <f t="shared" si="65"/>
        <v>0</v>
      </c>
      <c r="DN56" s="6">
        <f t="shared" ref="DN56:DW60" si="519">IF($H56=$DM$1,CM56,0)</f>
        <v>0</v>
      </c>
      <c r="DO56" s="6">
        <f t="shared" si="519"/>
        <v>0</v>
      </c>
      <c r="DP56" s="6">
        <f t="shared" si="519"/>
        <v>0</v>
      </c>
      <c r="DQ56" s="6">
        <f t="shared" si="519"/>
        <v>0</v>
      </c>
      <c r="DR56" s="6">
        <f t="shared" si="519"/>
        <v>0</v>
      </c>
      <c r="DS56" s="6">
        <f t="shared" si="519"/>
        <v>0</v>
      </c>
      <c r="DT56" s="6">
        <f t="shared" si="519"/>
        <v>0</v>
      </c>
      <c r="DU56" s="6">
        <f t="shared" si="519"/>
        <v>0</v>
      </c>
      <c r="DV56" s="6">
        <f t="shared" si="519"/>
        <v>0</v>
      </c>
      <c r="DW56" s="6">
        <f t="shared" si="519"/>
        <v>0</v>
      </c>
      <c r="DX56" s="72">
        <f>SUM(DN56:DW56)</f>
        <v>0</v>
      </c>
      <c r="DZ56" s="46">
        <f t="shared" si="67"/>
        <v>0</v>
      </c>
      <c r="EA56" s="6">
        <f t="shared" ref="EA56:EJ60" si="520">IF($H56=$DZ$1,CM56,0)</f>
        <v>0</v>
      </c>
      <c r="EB56" s="6">
        <f t="shared" si="520"/>
        <v>0</v>
      </c>
      <c r="EC56" s="6">
        <f t="shared" si="520"/>
        <v>0</v>
      </c>
      <c r="ED56" s="6">
        <f t="shared" si="520"/>
        <v>0</v>
      </c>
      <c r="EE56" s="6">
        <f t="shared" si="520"/>
        <v>0</v>
      </c>
      <c r="EF56" s="6">
        <f t="shared" si="520"/>
        <v>0</v>
      </c>
      <c r="EG56" s="6">
        <f t="shared" si="520"/>
        <v>0</v>
      </c>
      <c r="EH56" s="6">
        <f t="shared" si="520"/>
        <v>0</v>
      </c>
      <c r="EI56" s="6">
        <f t="shared" si="520"/>
        <v>0</v>
      </c>
      <c r="EJ56" s="6">
        <f t="shared" si="520"/>
        <v>0</v>
      </c>
      <c r="EK56" s="30">
        <f>SUM(EA56:EJ56)</f>
        <v>0</v>
      </c>
      <c r="EM56" s="46">
        <f t="shared" si="69"/>
        <v>0</v>
      </c>
      <c r="EN56" s="6">
        <f t="shared" ref="EN56:EW60" si="521">IF($H56=$EM$1,CM56,0)</f>
        <v>0</v>
      </c>
      <c r="EO56" s="6">
        <f t="shared" si="521"/>
        <v>0</v>
      </c>
      <c r="EP56" s="6">
        <f t="shared" si="521"/>
        <v>0</v>
      </c>
      <c r="EQ56" s="6">
        <f t="shared" si="521"/>
        <v>0</v>
      </c>
      <c r="ER56" s="6">
        <f t="shared" si="521"/>
        <v>0</v>
      </c>
      <c r="ES56" s="6">
        <f t="shared" si="521"/>
        <v>0</v>
      </c>
      <c r="ET56" s="6">
        <f t="shared" si="521"/>
        <v>0</v>
      </c>
      <c r="EU56" s="6">
        <f t="shared" si="521"/>
        <v>0</v>
      </c>
      <c r="EV56" s="6">
        <f t="shared" si="521"/>
        <v>0</v>
      </c>
      <c r="EW56" s="6">
        <f t="shared" si="521"/>
        <v>0</v>
      </c>
      <c r="EX56" s="30">
        <f>SUM(EN56:EW56)</f>
        <v>0</v>
      </c>
      <c r="FA56" s="46">
        <f t="shared" si="55"/>
        <v>0</v>
      </c>
      <c r="FB56" s="6">
        <f>IF($H56=$FA$1,AR56,0)</f>
        <v>0</v>
      </c>
      <c r="FC56" s="6">
        <f t="shared" ref="FC56:FK59" si="522">IF($H56=$FA$1,-AS56,0)</f>
        <v>0</v>
      </c>
      <c r="FD56" s="6">
        <f t="shared" si="522"/>
        <v>0</v>
      </c>
      <c r="FE56" s="6">
        <f t="shared" si="522"/>
        <v>0</v>
      </c>
      <c r="FF56" s="6">
        <f t="shared" si="522"/>
        <v>0</v>
      </c>
      <c r="FG56" s="6">
        <f t="shared" si="522"/>
        <v>0</v>
      </c>
      <c r="FH56" s="6">
        <f t="shared" si="522"/>
        <v>0</v>
      </c>
      <c r="FI56" s="6">
        <f t="shared" si="522"/>
        <v>0</v>
      </c>
      <c r="FJ56" s="6">
        <f t="shared" si="522"/>
        <v>0</v>
      </c>
      <c r="FK56" s="6">
        <f t="shared" si="522"/>
        <v>0</v>
      </c>
      <c r="FL56" s="30">
        <f t="shared" ref="FL56:FL63" si="523">SUM(FB56:FK56)</f>
        <v>0</v>
      </c>
    </row>
    <row r="57" spans="2:168" ht="15" x14ac:dyDescent="0.25">
      <c r="B57" s="484"/>
      <c r="C57" s="388">
        <f>IF(Registrering!$B$28="Fast beløp",0,-F57)</f>
        <v>0</v>
      </c>
      <c r="D57" s="17"/>
      <c r="E57" s="17"/>
      <c r="F57" s="388">
        <f t="shared" si="514"/>
        <v>0</v>
      </c>
      <c r="G57" s="17"/>
      <c r="H57" s="597"/>
      <c r="I57" s="10"/>
      <c r="J57" s="594"/>
      <c r="K57" s="596"/>
      <c r="L57" s="596"/>
      <c r="M57" s="596"/>
      <c r="N57" s="596"/>
      <c r="O57" s="596"/>
      <c r="P57" s="596"/>
      <c r="Q57" s="596"/>
      <c r="R57" s="596"/>
      <c r="S57" s="592"/>
      <c r="T57" s="592"/>
      <c r="AR57" s="6">
        <f t="shared" si="497"/>
        <v>0</v>
      </c>
      <c r="AS57" s="6">
        <f t="shared" si="498"/>
        <v>0</v>
      </c>
      <c r="AT57" s="6">
        <f t="shared" si="499"/>
        <v>0</v>
      </c>
      <c r="AU57" s="6">
        <f t="shared" si="500"/>
        <v>0</v>
      </c>
      <c r="AV57" s="6">
        <f t="shared" si="501"/>
        <v>0</v>
      </c>
      <c r="AW57" s="6">
        <f t="shared" si="502"/>
        <v>0</v>
      </c>
      <c r="AX57" s="6">
        <f t="shared" si="503"/>
        <v>0</v>
      </c>
      <c r="AY57" s="6">
        <f t="shared" si="504"/>
        <v>0</v>
      </c>
      <c r="AZ57" s="6">
        <f t="shared" si="505"/>
        <v>0</v>
      </c>
      <c r="BA57" s="6">
        <f t="shared" si="506"/>
        <v>0</v>
      </c>
      <c r="BB57" s="72">
        <f t="shared" si="513"/>
        <v>0</v>
      </c>
      <c r="CB57" s="30"/>
      <c r="CL57" s="46">
        <f t="shared" si="515"/>
        <v>0</v>
      </c>
      <c r="CM57" s="72">
        <f t="shared" ref="CM57:CM62" si="524">IF($H57="Egenandel",0,-AR57)</f>
        <v>0</v>
      </c>
      <c r="CN57" s="72">
        <f t="shared" si="516"/>
        <v>0</v>
      </c>
      <c r="CO57" s="72">
        <f t="shared" si="516"/>
        <v>0</v>
      </c>
      <c r="CP57" s="72">
        <f t="shared" si="516"/>
        <v>0</v>
      </c>
      <c r="CQ57" s="72">
        <f t="shared" si="516"/>
        <v>0</v>
      </c>
      <c r="CR57" s="72">
        <f t="shared" si="516"/>
        <v>0</v>
      </c>
      <c r="CS57" s="72">
        <f t="shared" si="516"/>
        <v>0</v>
      </c>
      <c r="CT57" s="72">
        <f t="shared" si="516"/>
        <v>0</v>
      </c>
      <c r="CU57" s="72">
        <f t="shared" si="516"/>
        <v>0</v>
      </c>
      <c r="CV57" s="72">
        <f t="shared" si="516"/>
        <v>0</v>
      </c>
      <c r="CW57" s="72">
        <f t="shared" ref="CW57:CW63" si="525">SUM(CM57:CV57)</f>
        <v>0</v>
      </c>
      <c r="CZ57" s="46">
        <f t="shared" si="517"/>
        <v>0</v>
      </c>
      <c r="DA57" s="6">
        <f t="shared" si="518"/>
        <v>0</v>
      </c>
      <c r="DB57" s="6">
        <f t="shared" si="518"/>
        <v>0</v>
      </c>
      <c r="DC57" s="6">
        <f t="shared" si="518"/>
        <v>0</v>
      </c>
      <c r="DD57" s="6">
        <f t="shared" si="518"/>
        <v>0</v>
      </c>
      <c r="DE57" s="6">
        <f t="shared" si="518"/>
        <v>0</v>
      </c>
      <c r="DF57" s="6">
        <f t="shared" si="518"/>
        <v>0</v>
      </c>
      <c r="DG57" s="6">
        <f t="shared" si="518"/>
        <v>0</v>
      </c>
      <c r="DH57" s="6">
        <f t="shared" si="518"/>
        <v>0</v>
      </c>
      <c r="DI57" s="6">
        <f t="shared" si="518"/>
        <v>0</v>
      </c>
      <c r="DJ57" s="6">
        <f t="shared" si="518"/>
        <v>0</v>
      </c>
      <c r="DK57" s="72">
        <f t="shared" ref="DK57:DK63" si="526">SUM(DA57:DJ57)</f>
        <v>0</v>
      </c>
      <c r="DM57" s="46">
        <f t="shared" si="65"/>
        <v>0</v>
      </c>
      <c r="DN57" s="6">
        <f t="shared" si="519"/>
        <v>0</v>
      </c>
      <c r="DO57" s="6">
        <f t="shared" si="519"/>
        <v>0</v>
      </c>
      <c r="DP57" s="6">
        <f t="shared" si="519"/>
        <v>0</v>
      </c>
      <c r="DQ57" s="6">
        <f t="shared" si="519"/>
        <v>0</v>
      </c>
      <c r="DR57" s="6">
        <f t="shared" si="519"/>
        <v>0</v>
      </c>
      <c r="DS57" s="6">
        <f t="shared" si="519"/>
        <v>0</v>
      </c>
      <c r="DT57" s="6">
        <f t="shared" si="519"/>
        <v>0</v>
      </c>
      <c r="DU57" s="6">
        <f t="shared" si="519"/>
        <v>0</v>
      </c>
      <c r="DV57" s="6">
        <f t="shared" si="519"/>
        <v>0</v>
      </c>
      <c r="DW57" s="6">
        <f t="shared" si="519"/>
        <v>0</v>
      </c>
      <c r="DX57" s="72">
        <f t="shared" ref="DX57:DX63" si="527">SUM(DN57:DW57)</f>
        <v>0</v>
      </c>
      <c r="DZ57" s="46">
        <f t="shared" si="67"/>
        <v>0</v>
      </c>
      <c r="EA57" s="6">
        <f t="shared" si="520"/>
        <v>0</v>
      </c>
      <c r="EB57" s="6">
        <f t="shared" si="520"/>
        <v>0</v>
      </c>
      <c r="EC57" s="6">
        <f t="shared" si="520"/>
        <v>0</v>
      </c>
      <c r="ED57" s="6">
        <f t="shared" si="520"/>
        <v>0</v>
      </c>
      <c r="EE57" s="6">
        <f t="shared" si="520"/>
        <v>0</v>
      </c>
      <c r="EF57" s="6">
        <f t="shared" si="520"/>
        <v>0</v>
      </c>
      <c r="EG57" s="6">
        <f t="shared" si="520"/>
        <v>0</v>
      </c>
      <c r="EH57" s="6">
        <f t="shared" si="520"/>
        <v>0</v>
      </c>
      <c r="EI57" s="6">
        <f t="shared" si="520"/>
        <v>0</v>
      </c>
      <c r="EJ57" s="6">
        <f t="shared" si="520"/>
        <v>0</v>
      </c>
      <c r="EK57" s="30">
        <f t="shared" ref="EK57:EK63" si="528">SUM(EA57:EJ57)</f>
        <v>0</v>
      </c>
      <c r="EM57" s="46">
        <f t="shared" si="69"/>
        <v>0</v>
      </c>
      <c r="EN57" s="6">
        <f t="shared" si="521"/>
        <v>0</v>
      </c>
      <c r="EO57" s="6">
        <f t="shared" si="521"/>
        <v>0</v>
      </c>
      <c r="EP57" s="6">
        <f t="shared" si="521"/>
        <v>0</v>
      </c>
      <c r="EQ57" s="6">
        <f t="shared" si="521"/>
        <v>0</v>
      </c>
      <c r="ER57" s="6">
        <f t="shared" si="521"/>
        <v>0</v>
      </c>
      <c r="ES57" s="6">
        <f t="shared" si="521"/>
        <v>0</v>
      </c>
      <c r="ET57" s="6">
        <f t="shared" si="521"/>
        <v>0</v>
      </c>
      <c r="EU57" s="6">
        <f t="shared" si="521"/>
        <v>0</v>
      </c>
      <c r="EV57" s="6">
        <f t="shared" si="521"/>
        <v>0</v>
      </c>
      <c r="EW57" s="6">
        <f t="shared" si="521"/>
        <v>0</v>
      </c>
      <c r="EX57" s="30">
        <f t="shared" ref="EX57:EX63" si="529">SUM(EN57:EW57)</f>
        <v>0</v>
      </c>
      <c r="FA57" s="46">
        <f t="shared" si="55"/>
        <v>0</v>
      </c>
      <c r="FB57" s="6">
        <f>IF($H57=$FA$1,AR57,0)</f>
        <v>0</v>
      </c>
      <c r="FC57" s="6">
        <f t="shared" si="522"/>
        <v>0</v>
      </c>
      <c r="FD57" s="6">
        <f t="shared" si="522"/>
        <v>0</v>
      </c>
      <c r="FE57" s="6">
        <f t="shared" si="522"/>
        <v>0</v>
      </c>
      <c r="FF57" s="6">
        <f t="shared" si="522"/>
        <v>0</v>
      </c>
      <c r="FG57" s="6">
        <f t="shared" si="522"/>
        <v>0</v>
      </c>
      <c r="FH57" s="6">
        <f t="shared" si="522"/>
        <v>0</v>
      </c>
      <c r="FI57" s="6">
        <f t="shared" si="522"/>
        <v>0</v>
      </c>
      <c r="FJ57" s="6">
        <f t="shared" si="522"/>
        <v>0</v>
      </c>
      <c r="FK57" s="6">
        <f t="shared" si="522"/>
        <v>0</v>
      </c>
      <c r="FL57" s="30">
        <f t="shared" si="523"/>
        <v>0</v>
      </c>
    </row>
    <row r="58" spans="2:168" ht="15" x14ac:dyDescent="0.25">
      <c r="B58" s="484"/>
      <c r="C58" s="388">
        <f>IF(Registrering!$B$28="Fast beløp",0,-F58)</f>
        <v>0</v>
      </c>
      <c r="D58" s="17"/>
      <c r="E58" s="17"/>
      <c r="F58" s="388">
        <f t="shared" ref="F58" si="530">SUM(K58:T58)</f>
        <v>0</v>
      </c>
      <c r="G58" s="17"/>
      <c r="H58" s="597"/>
      <c r="I58" s="10"/>
      <c r="J58" s="594"/>
      <c r="K58" s="596"/>
      <c r="L58" s="596"/>
      <c r="M58" s="596"/>
      <c r="N58" s="596"/>
      <c r="O58" s="596"/>
      <c r="P58" s="596"/>
      <c r="Q58" s="596"/>
      <c r="R58" s="596"/>
      <c r="S58" s="592"/>
      <c r="T58" s="592"/>
      <c r="AR58" s="6">
        <f t="shared" si="497"/>
        <v>0</v>
      </c>
      <c r="AS58" s="6">
        <f t="shared" si="498"/>
        <v>0</v>
      </c>
      <c r="AT58" s="6">
        <f t="shared" si="499"/>
        <v>0</v>
      </c>
      <c r="AU58" s="6">
        <f t="shared" si="500"/>
        <v>0</v>
      </c>
      <c r="AV58" s="6">
        <f t="shared" si="501"/>
        <v>0</v>
      </c>
      <c r="AW58" s="6">
        <f t="shared" si="502"/>
        <v>0</v>
      </c>
      <c r="AX58" s="6">
        <f t="shared" si="503"/>
        <v>0</v>
      </c>
      <c r="AY58" s="6">
        <f t="shared" si="504"/>
        <v>0</v>
      </c>
      <c r="AZ58" s="6">
        <f t="shared" si="505"/>
        <v>0</v>
      </c>
      <c r="BA58" s="6">
        <f t="shared" si="506"/>
        <v>0</v>
      </c>
      <c r="BB58" s="72">
        <f t="shared" ref="BB58" si="531">SUM(AR58:BA58)</f>
        <v>0</v>
      </c>
      <c r="CB58" s="30"/>
      <c r="CL58" s="46">
        <f t="shared" si="515"/>
        <v>0</v>
      </c>
      <c r="CM58" s="72">
        <f t="shared" ref="CM58" si="532">IF($H58="Egenandel",0,-AR58)</f>
        <v>0</v>
      </c>
      <c r="CN58" s="72">
        <f t="shared" ref="CN58" si="533">IF($H58="Egenandel",0,-AS58)</f>
        <v>0</v>
      </c>
      <c r="CO58" s="72">
        <f t="shared" ref="CO58" si="534">IF($H58="Egenandel",0,-AT58)</f>
        <v>0</v>
      </c>
      <c r="CP58" s="72">
        <f t="shared" ref="CP58" si="535">IF($H58="Egenandel",0,-AU58)</f>
        <v>0</v>
      </c>
      <c r="CQ58" s="72">
        <f t="shared" ref="CQ58" si="536">IF($H58="Egenandel",0,-AV58)</f>
        <v>0</v>
      </c>
      <c r="CR58" s="72">
        <f t="shared" ref="CR58" si="537">IF($H58="Egenandel",0,-AW58)</f>
        <v>0</v>
      </c>
      <c r="CS58" s="72">
        <f t="shared" ref="CS58" si="538">IF($H58="Egenandel",0,-AX58)</f>
        <v>0</v>
      </c>
      <c r="CT58" s="72">
        <f t="shared" ref="CT58" si="539">IF($H58="Egenandel",0,-AY58)</f>
        <v>0</v>
      </c>
      <c r="CU58" s="72">
        <f t="shared" ref="CU58" si="540">IF($H58="Egenandel",0,-AZ58)</f>
        <v>0</v>
      </c>
      <c r="CV58" s="72">
        <f t="shared" ref="CV58" si="541">IF($H58="Egenandel",0,-BA58)</f>
        <v>0</v>
      </c>
      <c r="CW58" s="72">
        <f t="shared" ref="CW58" si="542">SUM(CM58:CV58)</f>
        <v>0</v>
      </c>
      <c r="CZ58" s="46">
        <f t="shared" ref="CZ58" si="543">CL58</f>
        <v>0</v>
      </c>
      <c r="DA58" s="6">
        <f t="shared" ref="DA58" si="544">IF($H58="NFR",CM58,0)</f>
        <v>0</v>
      </c>
      <c r="DB58" s="6">
        <f t="shared" ref="DB58" si="545">IF($H58="NFR",CN58,0)</f>
        <v>0</v>
      </c>
      <c r="DC58" s="6">
        <f t="shared" ref="DC58" si="546">IF($H58="NFR",CO58,0)</f>
        <v>0</v>
      </c>
      <c r="DD58" s="6">
        <f t="shared" ref="DD58" si="547">IF($H58="NFR",CP58,0)</f>
        <v>0</v>
      </c>
      <c r="DE58" s="6">
        <f t="shared" ref="DE58" si="548">IF($H58="NFR",CQ58,0)</f>
        <v>0</v>
      </c>
      <c r="DF58" s="6">
        <f t="shared" ref="DF58" si="549">IF($H58="NFR",CR58,0)</f>
        <v>0</v>
      </c>
      <c r="DG58" s="6">
        <f t="shared" ref="DG58" si="550">IF($H58="NFR",CS58,0)</f>
        <v>0</v>
      </c>
      <c r="DH58" s="6">
        <f t="shared" ref="DH58" si="551">IF($H58="NFR",CT58,0)</f>
        <v>0</v>
      </c>
      <c r="DI58" s="6">
        <f t="shared" ref="DI58" si="552">IF($H58="NFR",CU58,0)</f>
        <v>0</v>
      </c>
      <c r="DJ58" s="6">
        <f t="shared" ref="DJ58" si="553">IF($H58="NFR",CV58,0)</f>
        <v>0</v>
      </c>
      <c r="DK58" s="72">
        <f t="shared" si="526"/>
        <v>0</v>
      </c>
      <c r="DM58" s="46">
        <f t="shared" ref="DM58" si="554">CZ58</f>
        <v>0</v>
      </c>
      <c r="DN58" s="6">
        <f t="shared" si="519"/>
        <v>0</v>
      </c>
      <c r="DO58" s="6">
        <f t="shared" si="519"/>
        <v>0</v>
      </c>
      <c r="DP58" s="6">
        <f t="shared" si="519"/>
        <v>0</v>
      </c>
      <c r="DQ58" s="6">
        <f t="shared" si="519"/>
        <v>0</v>
      </c>
      <c r="DR58" s="6">
        <f t="shared" si="519"/>
        <v>0</v>
      </c>
      <c r="DS58" s="6">
        <f t="shared" si="519"/>
        <v>0</v>
      </c>
      <c r="DT58" s="6">
        <f t="shared" si="519"/>
        <v>0</v>
      </c>
      <c r="DU58" s="6">
        <f t="shared" si="519"/>
        <v>0</v>
      </c>
      <c r="DV58" s="6">
        <f t="shared" si="519"/>
        <v>0</v>
      </c>
      <c r="DW58" s="6">
        <f t="shared" si="519"/>
        <v>0</v>
      </c>
      <c r="DX58" s="72">
        <f t="shared" ref="DX58" si="555">SUM(DN58:DW58)</f>
        <v>0</v>
      </c>
      <c r="DZ58" s="46">
        <f t="shared" ref="DZ58" si="556">DM58</f>
        <v>0</v>
      </c>
      <c r="EA58" s="6">
        <f t="shared" si="520"/>
        <v>0</v>
      </c>
      <c r="EB58" s="6">
        <f t="shared" si="520"/>
        <v>0</v>
      </c>
      <c r="EC58" s="6">
        <f t="shared" si="520"/>
        <v>0</v>
      </c>
      <c r="ED58" s="6">
        <f t="shared" si="520"/>
        <v>0</v>
      </c>
      <c r="EE58" s="6">
        <f t="shared" si="520"/>
        <v>0</v>
      </c>
      <c r="EF58" s="6">
        <f t="shared" si="520"/>
        <v>0</v>
      </c>
      <c r="EG58" s="6">
        <f t="shared" si="520"/>
        <v>0</v>
      </c>
      <c r="EH58" s="6">
        <f t="shared" si="520"/>
        <v>0</v>
      </c>
      <c r="EI58" s="6">
        <f t="shared" si="520"/>
        <v>0</v>
      </c>
      <c r="EJ58" s="6">
        <f t="shared" si="520"/>
        <v>0</v>
      </c>
      <c r="EK58" s="30">
        <f t="shared" ref="EK58" si="557">SUM(EA58:EJ58)</f>
        <v>0</v>
      </c>
      <c r="EM58" s="46">
        <f t="shared" ref="EM58" si="558">DZ58</f>
        <v>0</v>
      </c>
      <c r="EN58" s="6">
        <f t="shared" si="521"/>
        <v>0</v>
      </c>
      <c r="EO58" s="6">
        <f t="shared" si="521"/>
        <v>0</v>
      </c>
      <c r="EP58" s="6">
        <f t="shared" si="521"/>
        <v>0</v>
      </c>
      <c r="EQ58" s="6">
        <f t="shared" si="521"/>
        <v>0</v>
      </c>
      <c r="ER58" s="6">
        <f t="shared" si="521"/>
        <v>0</v>
      </c>
      <c r="ES58" s="6">
        <f t="shared" si="521"/>
        <v>0</v>
      </c>
      <c r="ET58" s="6">
        <f t="shared" si="521"/>
        <v>0</v>
      </c>
      <c r="EU58" s="6">
        <f t="shared" si="521"/>
        <v>0</v>
      </c>
      <c r="EV58" s="6">
        <f t="shared" si="521"/>
        <v>0</v>
      </c>
      <c r="EW58" s="6">
        <f t="shared" si="521"/>
        <v>0</v>
      </c>
      <c r="EX58" s="30">
        <f t="shared" ref="EX58" si="559">SUM(EN58:EW58)</f>
        <v>0</v>
      </c>
      <c r="FA58" s="46">
        <f t="shared" ref="FA58" si="560">EM58</f>
        <v>0</v>
      </c>
      <c r="FB58" s="6">
        <f>IF($H58=$FA$1,AR58,0)</f>
        <v>0</v>
      </c>
      <c r="FC58" s="6">
        <f t="shared" si="522"/>
        <v>0</v>
      </c>
      <c r="FD58" s="6">
        <f t="shared" si="522"/>
        <v>0</v>
      </c>
      <c r="FE58" s="6">
        <f t="shared" si="522"/>
        <v>0</v>
      </c>
      <c r="FF58" s="6">
        <f t="shared" si="522"/>
        <v>0</v>
      </c>
      <c r="FG58" s="6">
        <f t="shared" si="522"/>
        <v>0</v>
      </c>
      <c r="FH58" s="6">
        <f t="shared" si="522"/>
        <v>0</v>
      </c>
      <c r="FI58" s="6">
        <f t="shared" si="522"/>
        <v>0</v>
      </c>
      <c r="FJ58" s="6">
        <f t="shared" si="522"/>
        <v>0</v>
      </c>
      <c r="FK58" s="6">
        <f t="shared" si="522"/>
        <v>0</v>
      </c>
      <c r="FL58" s="30">
        <f t="shared" ref="FL58" si="561">SUM(FB58:FK58)</f>
        <v>0</v>
      </c>
    </row>
    <row r="59" spans="2:168" ht="15" x14ac:dyDescent="0.25">
      <c r="B59" s="484"/>
      <c r="C59" s="388">
        <f>IF(Registrering!$B$28="Fast beløp",0,-F59)</f>
        <v>0</v>
      </c>
      <c r="D59" s="17"/>
      <c r="E59" s="17"/>
      <c r="F59" s="388">
        <f t="shared" si="514"/>
        <v>0</v>
      </c>
      <c r="G59" s="17"/>
      <c r="H59" s="597"/>
      <c r="I59" s="10"/>
      <c r="J59" s="594"/>
      <c r="K59" s="596"/>
      <c r="L59" s="596"/>
      <c r="M59" s="596"/>
      <c r="N59" s="596"/>
      <c r="O59" s="596"/>
      <c r="P59" s="596"/>
      <c r="Q59" s="596"/>
      <c r="R59" s="596"/>
      <c r="S59" s="592"/>
      <c r="T59" s="592"/>
      <c r="AR59" s="6">
        <f t="shared" si="497"/>
        <v>0</v>
      </c>
      <c r="AS59" s="6">
        <f t="shared" si="498"/>
        <v>0</v>
      </c>
      <c r="AT59" s="6">
        <f t="shared" si="499"/>
        <v>0</v>
      </c>
      <c r="AU59" s="6">
        <f t="shared" si="500"/>
        <v>0</v>
      </c>
      <c r="AV59" s="6">
        <f t="shared" si="501"/>
        <v>0</v>
      </c>
      <c r="AW59" s="6">
        <f t="shared" si="502"/>
        <v>0</v>
      </c>
      <c r="AX59" s="6">
        <f t="shared" si="503"/>
        <v>0</v>
      </c>
      <c r="AY59" s="6">
        <f t="shared" si="504"/>
        <v>0</v>
      </c>
      <c r="AZ59" s="6">
        <f t="shared" si="505"/>
        <v>0</v>
      </c>
      <c r="BA59" s="6">
        <f t="shared" si="506"/>
        <v>0</v>
      </c>
      <c r="BB59" s="72">
        <f t="shared" ref="BB59" si="562">SUM(AR59:BA59)</f>
        <v>0</v>
      </c>
      <c r="CB59" s="30"/>
      <c r="CL59" s="46">
        <f t="shared" si="515"/>
        <v>0</v>
      </c>
      <c r="CM59" s="72">
        <f t="shared" si="524"/>
        <v>0</v>
      </c>
      <c r="CN59" s="72">
        <f t="shared" si="516"/>
        <v>0</v>
      </c>
      <c r="CO59" s="72">
        <f t="shared" si="516"/>
        <v>0</v>
      </c>
      <c r="CP59" s="72">
        <f t="shared" si="516"/>
        <v>0</v>
      </c>
      <c r="CQ59" s="72">
        <f t="shared" si="516"/>
        <v>0</v>
      </c>
      <c r="CR59" s="72">
        <f t="shared" si="516"/>
        <v>0</v>
      </c>
      <c r="CS59" s="72">
        <f t="shared" si="516"/>
        <v>0</v>
      </c>
      <c r="CT59" s="72">
        <f t="shared" si="516"/>
        <v>0</v>
      </c>
      <c r="CU59" s="72">
        <f t="shared" si="516"/>
        <v>0</v>
      </c>
      <c r="CV59" s="72">
        <f t="shared" si="516"/>
        <v>0</v>
      </c>
      <c r="CW59" s="72">
        <f t="shared" si="525"/>
        <v>0</v>
      </c>
      <c r="CZ59" s="46">
        <f t="shared" si="517"/>
        <v>0</v>
      </c>
      <c r="DA59" s="6">
        <f t="shared" si="518"/>
        <v>0</v>
      </c>
      <c r="DB59" s="6">
        <f t="shared" si="518"/>
        <v>0</v>
      </c>
      <c r="DC59" s="6">
        <f t="shared" si="518"/>
        <v>0</v>
      </c>
      <c r="DD59" s="6">
        <f t="shared" si="518"/>
        <v>0</v>
      </c>
      <c r="DE59" s="6">
        <f t="shared" si="518"/>
        <v>0</v>
      </c>
      <c r="DF59" s="6">
        <f t="shared" si="518"/>
        <v>0</v>
      </c>
      <c r="DG59" s="6">
        <f t="shared" si="518"/>
        <v>0</v>
      </c>
      <c r="DH59" s="6">
        <f t="shared" si="518"/>
        <v>0</v>
      </c>
      <c r="DI59" s="6">
        <f t="shared" si="518"/>
        <v>0</v>
      </c>
      <c r="DJ59" s="6">
        <f t="shared" si="518"/>
        <v>0</v>
      </c>
      <c r="DK59" s="72">
        <f t="shared" ref="DK59" si="563">SUM(DA59:DJ59)</f>
        <v>0</v>
      </c>
      <c r="DM59" s="46">
        <f t="shared" si="65"/>
        <v>0</v>
      </c>
      <c r="DN59" s="6">
        <f t="shared" si="519"/>
        <v>0</v>
      </c>
      <c r="DO59" s="6">
        <f t="shared" si="519"/>
        <v>0</v>
      </c>
      <c r="DP59" s="6">
        <f t="shared" si="519"/>
        <v>0</v>
      </c>
      <c r="DQ59" s="6">
        <f t="shared" si="519"/>
        <v>0</v>
      </c>
      <c r="DR59" s="6">
        <f t="shared" si="519"/>
        <v>0</v>
      </c>
      <c r="DS59" s="6">
        <f t="shared" si="519"/>
        <v>0</v>
      </c>
      <c r="DT59" s="6">
        <f t="shared" si="519"/>
        <v>0</v>
      </c>
      <c r="DU59" s="6">
        <f t="shared" si="519"/>
        <v>0</v>
      </c>
      <c r="DV59" s="6">
        <f t="shared" si="519"/>
        <v>0</v>
      </c>
      <c r="DW59" s="6">
        <f t="shared" si="519"/>
        <v>0</v>
      </c>
      <c r="DX59" s="72">
        <f t="shared" si="527"/>
        <v>0</v>
      </c>
      <c r="DZ59" s="46">
        <f t="shared" si="67"/>
        <v>0</v>
      </c>
      <c r="EA59" s="6">
        <f t="shared" si="520"/>
        <v>0</v>
      </c>
      <c r="EB59" s="6">
        <f t="shared" si="520"/>
        <v>0</v>
      </c>
      <c r="EC59" s="6">
        <f t="shared" si="520"/>
        <v>0</v>
      </c>
      <c r="ED59" s="6">
        <f t="shared" si="520"/>
        <v>0</v>
      </c>
      <c r="EE59" s="6">
        <f t="shared" si="520"/>
        <v>0</v>
      </c>
      <c r="EF59" s="6">
        <f t="shared" si="520"/>
        <v>0</v>
      </c>
      <c r="EG59" s="6">
        <f t="shared" si="520"/>
        <v>0</v>
      </c>
      <c r="EH59" s="6">
        <f t="shared" si="520"/>
        <v>0</v>
      </c>
      <c r="EI59" s="6">
        <f t="shared" si="520"/>
        <v>0</v>
      </c>
      <c r="EJ59" s="6">
        <f t="shared" si="520"/>
        <v>0</v>
      </c>
      <c r="EK59" s="30">
        <f t="shared" si="528"/>
        <v>0</v>
      </c>
      <c r="EM59" s="46">
        <f t="shared" si="69"/>
        <v>0</v>
      </c>
      <c r="EN59" s="6">
        <f t="shared" si="521"/>
        <v>0</v>
      </c>
      <c r="EO59" s="6">
        <f t="shared" si="521"/>
        <v>0</v>
      </c>
      <c r="EP59" s="6">
        <f t="shared" si="521"/>
        <v>0</v>
      </c>
      <c r="EQ59" s="6">
        <f t="shared" si="521"/>
        <v>0</v>
      </c>
      <c r="ER59" s="6">
        <f t="shared" si="521"/>
        <v>0</v>
      </c>
      <c r="ES59" s="6">
        <f t="shared" si="521"/>
        <v>0</v>
      </c>
      <c r="ET59" s="6">
        <f t="shared" si="521"/>
        <v>0</v>
      </c>
      <c r="EU59" s="6">
        <f t="shared" si="521"/>
        <v>0</v>
      </c>
      <c r="EV59" s="6">
        <f t="shared" si="521"/>
        <v>0</v>
      </c>
      <c r="EW59" s="6">
        <f t="shared" si="521"/>
        <v>0</v>
      </c>
      <c r="EX59" s="30">
        <f t="shared" si="529"/>
        <v>0</v>
      </c>
      <c r="FA59" s="46">
        <f t="shared" si="55"/>
        <v>0</v>
      </c>
      <c r="FB59" s="6">
        <f>IF($H59=$FA$1,AR59,0)</f>
        <v>0</v>
      </c>
      <c r="FC59" s="6">
        <f t="shared" si="522"/>
        <v>0</v>
      </c>
      <c r="FD59" s="6">
        <f t="shared" si="522"/>
        <v>0</v>
      </c>
      <c r="FE59" s="6">
        <f t="shared" si="522"/>
        <v>0</v>
      </c>
      <c r="FF59" s="6">
        <f t="shared" si="522"/>
        <v>0</v>
      </c>
      <c r="FG59" s="6">
        <f t="shared" si="522"/>
        <v>0</v>
      </c>
      <c r="FH59" s="6">
        <f t="shared" si="522"/>
        <v>0</v>
      </c>
      <c r="FI59" s="6">
        <f t="shared" si="522"/>
        <v>0</v>
      </c>
      <c r="FJ59" s="6">
        <f t="shared" si="522"/>
        <v>0</v>
      </c>
      <c r="FK59" s="6">
        <f t="shared" si="522"/>
        <v>0</v>
      </c>
      <c r="FL59" s="30">
        <f t="shared" si="523"/>
        <v>0</v>
      </c>
    </row>
    <row r="60" spans="2:168" ht="15" x14ac:dyDescent="0.25">
      <c r="B60" s="389" t="s">
        <v>125</v>
      </c>
      <c r="C60" s="388"/>
      <c r="D60" s="41"/>
      <c r="E60" s="41"/>
      <c r="F60" s="388">
        <f t="shared" si="514"/>
        <v>0</v>
      </c>
      <c r="G60" s="41"/>
      <c r="H60" s="70" t="s">
        <v>63</v>
      </c>
      <c r="I60" s="10"/>
      <c r="J60" s="594"/>
      <c r="K60" s="41">
        <f>IF(Leiested!$B$8="Egenandel",Leiested!E8,0)+IF(Leiested!$B$12="Egenandel",Leiested!E12,0)+IF(Leiested!$B$16="Egenandel",Leiested!E16,0)+IF(Leiested!$B$20="Egenandel",Leiested!E20,0)+IF(Leiested!$B$24="Egenandel",Leiested!E24,0)+IF(Leiested!$B$28="Egenandel",Leiested!E28,0)+IF(Leiested!$B$32="Egenandel",Leiested!E32,0)+IF(Leiested!$B$36="Egenandel",Leiested!E36,0)+IF(Leiested!$B$40="Egenandel",Leiested!E40,0)+IF(Leiested!$B$44="Egenandel",Leiested!E44,0)+IF(Leiested!$B$48="Egenandel",Leiested!E48,0)+IF(Leiested!$B$52="Egenandel",Leiested!E52,0)+IF(Leiested!$B$56="Egenandel",Leiested!E56,0)+IF(Leiested!$B$60="Egenandel",Leiested!E60,0)+IF(Leiested!$B$64="Egenandel",Leiested!E64,0)</f>
        <v>0</v>
      </c>
      <c r="L60" s="41">
        <f>IF(Leiested!$B$8="Egenandel",Leiested!F8,0)+IF(Leiested!$B$12="Egenandel",Leiested!F12,0)+IF(Leiested!$B$16="Egenandel",Leiested!F16,0)+IF(Leiested!$B$20="Egenandel",Leiested!F20,0)+IF(Leiested!$B$24="Egenandel",Leiested!F24,0)+IF(Leiested!$B$28="Egenandel",Leiested!F28,0)+IF(Leiested!$B$32="Egenandel",Leiested!F32,0)+IF(Leiested!$B$36="Egenandel",Leiested!F36,0)+IF(Leiested!$B$40="Egenandel",Leiested!F40,0)+IF(Leiested!$B$44="Egenandel",Leiested!F44,0)+IF(Leiested!$B$48="Egenandel",Leiested!F48,0)+IF(Leiested!$B$52="Egenandel",Leiested!F52,0)+IF(Leiested!$B$56="Egenandel",Leiested!F56,0)+IF(Leiested!$B$60="Egenandel",Leiested!F60,0)+IF(Leiested!$B$64="Egenandel",Leiested!F64,0)</f>
        <v>0</v>
      </c>
      <c r="M60" s="41">
        <f>IF(Leiested!$B$8="Egenandel",Leiested!G8,0)+IF(Leiested!$B$12="Egenandel",Leiested!G12,0)+IF(Leiested!$B$16="Egenandel",Leiested!G16,0)+IF(Leiested!$B$20="Egenandel",Leiested!G20,0)+IF(Leiested!$B$24="Egenandel",Leiested!G24,0)+IF(Leiested!$B$28="Egenandel",Leiested!G28,0)+IF(Leiested!$B$32="Egenandel",Leiested!G32,0)+IF(Leiested!$B$36="Egenandel",Leiested!G36,0)+IF(Leiested!$B$40="Egenandel",Leiested!G40,0)+IF(Leiested!$B$44="Egenandel",Leiested!G44,0)+IF(Leiested!$B$48="Egenandel",Leiested!G48,0)+IF(Leiested!$B$52="Egenandel",Leiested!G52,0)+IF(Leiested!$B$56="Egenandel",Leiested!G56,0)+IF(Leiested!$B$60="Egenandel",Leiested!G60,0)+IF(Leiested!$B$64="Egenandel",Leiested!G64,0)</f>
        <v>0</v>
      </c>
      <c r="N60" s="41">
        <f>IF(Leiested!$B$8="Egenandel",Leiested!H8,0)+IF(Leiested!$B$12="Egenandel",Leiested!H12,0)+IF(Leiested!$B$16="Egenandel",Leiested!H16,0)+IF(Leiested!$B$20="Egenandel",Leiested!H20,0)+IF(Leiested!$B$24="Egenandel",Leiested!H24,0)+IF(Leiested!$B$28="Egenandel",Leiested!H28,0)+IF(Leiested!$B$32="Egenandel",Leiested!H32,0)+IF(Leiested!$B$36="Egenandel",Leiested!H36,0)+IF(Leiested!$B$40="Egenandel",Leiested!H40,0)+IF(Leiested!$B$44="Egenandel",Leiested!H44,0)+IF(Leiested!$B$48="Egenandel",Leiested!H48,0)+IF(Leiested!$B$52="Egenandel",Leiested!H52,0)+IF(Leiested!$B$56="Egenandel",Leiested!H56,0)+IF(Leiested!$B$60="Egenandel",Leiested!H60,0)+IF(Leiested!$B$64="Egenandel",Leiested!H64,0)</f>
        <v>0</v>
      </c>
      <c r="O60" s="41">
        <f>IF(Leiested!$B$8="Egenandel",Leiested!I8,0)+IF(Leiested!$B$12="Egenandel",Leiested!I12,0)+IF(Leiested!$B$16="Egenandel",Leiested!I16,0)+IF(Leiested!$B$20="Egenandel",Leiested!I20,0)+IF(Leiested!$B$24="Egenandel",Leiested!I24,0)+IF(Leiested!$B$28="Egenandel",Leiested!I28,0)+IF(Leiested!$B$32="Egenandel",Leiested!I32,0)+IF(Leiested!$B$36="Egenandel",Leiested!I36,0)+IF(Leiested!$B$40="Egenandel",Leiested!I40,0)+IF(Leiested!$B$44="Egenandel",Leiested!I44,0)+IF(Leiested!$B$48="Egenandel",Leiested!I48,0)+IF(Leiested!$B$52="Egenandel",Leiested!I52,0)+IF(Leiested!$B$56="Egenandel",Leiested!I56,0)+IF(Leiested!$B$60="Egenandel",Leiested!I60,0)+IF(Leiested!$B$64="Egenandel",Leiested!I64,0)</f>
        <v>0</v>
      </c>
      <c r="P60" s="41">
        <f>IF(Leiested!$B$8="Egenandel",Leiested!J8,0)+IF(Leiested!$B$12="Egenandel",Leiested!J12,0)+IF(Leiested!$B$16="Egenandel",Leiested!J16,0)+IF(Leiested!$B$20="Egenandel",Leiested!J20,0)+IF(Leiested!$B$24="Egenandel",Leiested!J24,0)+IF(Leiested!$B$28="Egenandel",Leiested!J28,0)+IF(Leiested!$B$32="Egenandel",Leiested!J32,0)+IF(Leiested!$B$36="Egenandel",Leiested!J36,0)+IF(Leiested!$B$40="Egenandel",Leiested!J40,0)+IF(Leiested!$B$44="Egenandel",Leiested!J44,0)+IF(Leiested!$B$48="Egenandel",Leiested!J48,0)+IF(Leiested!$B$52="Egenandel",Leiested!J52,0)+IF(Leiested!$B$56="Egenandel",Leiested!J56,0)+IF(Leiested!$B$60="Egenandel",Leiested!J60,0)+IF(Leiested!$B$64="Egenandel",Leiested!J64,0)</f>
        <v>0</v>
      </c>
      <c r="Q60" s="41">
        <f>IF(Leiested!$B$8="Egenandel",Leiested!K8,0)+IF(Leiested!$B$12="Egenandel",Leiested!K12,0)+IF(Leiested!$B$16="Egenandel",Leiested!K16,0)+IF(Leiested!$B$20="Egenandel",Leiested!K20,0)+IF(Leiested!$B$24="Egenandel",Leiested!K24,0)+IF(Leiested!$B$28="Egenandel",Leiested!K28,0)+IF(Leiested!$B$32="Egenandel",Leiested!K32,0)+IF(Leiested!$B$36="Egenandel",Leiested!K36,0)+IF(Leiested!$B$40="Egenandel",Leiested!K40,0)+IF(Leiested!$B$44="Egenandel",Leiested!K44,0)+IF(Leiested!$B$48="Egenandel",Leiested!K48,0)+IF(Leiested!$B$52="Egenandel",Leiested!K52,0)+IF(Leiested!$B$56="Egenandel",Leiested!K56,0)+IF(Leiested!$B$60="Egenandel",Leiested!K60,0)+IF(Leiested!$B$64="Egenandel",Leiested!K64,0)</f>
        <v>0</v>
      </c>
      <c r="R60" s="41">
        <f>IF(Leiested!$B$8="Egenandel",Leiested!L8,0)+IF(Leiested!$B$12="Egenandel",Leiested!L12,0)+IF(Leiested!$B$16="Egenandel",Leiested!L16,0)+IF(Leiested!$B$20="Egenandel",Leiested!L20,0)+IF(Leiested!$B$24="Egenandel",Leiested!L24,0)+IF(Leiested!$B$28="Egenandel",Leiested!L28,0)+IF(Leiested!$B$32="Egenandel",Leiested!L32,0)+IF(Leiested!$B$36="Egenandel",Leiested!L36,0)+IF(Leiested!$B$40="Egenandel",Leiested!L40,0)+IF(Leiested!$B$44="Egenandel",Leiested!L44,0)+IF(Leiested!$B$48="Egenandel",Leiested!L48,0)+IF(Leiested!$B$52="Egenandel",Leiested!L52,0)+IF(Leiested!$B$56="Egenandel",Leiested!L56,0)+IF(Leiested!$B$60="Egenandel",Leiested!L60,0)+IF(Leiested!$B$64="Egenandel",Leiested!L64,0)</f>
        <v>0</v>
      </c>
      <c r="S60" s="41">
        <f>IF(Leiested!$B$8="Egenandel",Leiested!M8,0)+IF(Leiested!$B$12="Egenandel",Leiested!M12,0)+IF(Leiested!$B$16="Egenandel",Leiested!M16,0)+IF(Leiested!$B$20="Egenandel",Leiested!M20,0)+IF(Leiested!$B$24="Egenandel",Leiested!M24,0)+IF(Leiested!$B$28="Egenandel",Leiested!M28,0)+IF(Leiested!$B$32="Egenandel",Leiested!M32,0)+IF(Leiested!$B$36="Egenandel",Leiested!M36,0)+IF(Leiested!$B$40="Egenandel",Leiested!M40,0)+IF(Leiested!$B$44="Egenandel",Leiested!M44,0)+IF(Leiested!$B$48="Egenandel",Leiested!M48,0)+IF(Leiested!$B$52="Egenandel",Leiested!M52,0)+IF(Leiested!$B$56="Egenandel",Leiested!M56,0)+IF(Leiested!$B$60="Egenandel",Leiested!M60,0)+IF(Leiested!$B$64="Egenandel",Leiested!M64,0)</f>
        <v>0</v>
      </c>
      <c r="T60" s="41">
        <f>IF(Leiested!$B$8="Egenandel",Leiested!N8,0)+IF(Leiested!$B$12="Egenandel",Leiested!N12,0)+IF(Leiested!$B$16="Egenandel",Leiested!N16,0)+IF(Leiested!$B$20="Egenandel",Leiested!N20,0)+IF(Leiested!$B$24="Egenandel",Leiested!N24,0)+IF(Leiested!$B$28="Egenandel",Leiested!N28,0)+IF(Leiested!$B$32="Egenandel",Leiested!N32,0)+IF(Leiested!$B$36="Egenandel",Leiested!N36,0)+IF(Leiested!$B$40="Egenandel",Leiested!N40,0)+IF(Leiested!$B$44="Egenandel",Leiested!N44,0)+IF(Leiested!$B$48="Egenandel",Leiested!N48,0)+IF(Leiested!$B$52="Egenandel",Leiested!N52,0)+IF(Leiested!$B$56="Egenandel",Leiested!N56,0)+IF(Leiested!$B$60="Egenandel",Leiested!N60,0)+IF(Leiested!$B$64="Egenandel",Leiested!N64,0)</f>
        <v>0</v>
      </c>
      <c r="AR60" s="6">
        <f t="shared" si="497"/>
        <v>0</v>
      </c>
      <c r="AS60" s="6">
        <f t="shared" si="498"/>
        <v>0</v>
      </c>
      <c r="AT60" s="6">
        <f t="shared" si="499"/>
        <v>0</v>
      </c>
      <c r="AU60" s="6">
        <f t="shared" si="500"/>
        <v>0</v>
      </c>
      <c r="AV60" s="6">
        <f t="shared" si="501"/>
        <v>0</v>
      </c>
      <c r="AW60" s="6">
        <f t="shared" si="502"/>
        <v>0</v>
      </c>
      <c r="AX60" s="6">
        <f t="shared" si="503"/>
        <v>0</v>
      </c>
      <c r="AY60" s="6">
        <f t="shared" si="504"/>
        <v>0</v>
      </c>
      <c r="AZ60" s="6">
        <f t="shared" si="505"/>
        <v>0</v>
      </c>
      <c r="BA60" s="6">
        <f t="shared" si="506"/>
        <v>0</v>
      </c>
      <c r="BB60" s="72">
        <f t="shared" si="513"/>
        <v>0</v>
      </c>
      <c r="CA60" s="21"/>
      <c r="CB60" s="63"/>
      <c r="CL60" s="46" t="str">
        <f t="shared" si="515"/>
        <v>Leiested - internt finansiert</v>
      </c>
      <c r="CM60" s="72">
        <f t="shared" si="524"/>
        <v>0</v>
      </c>
      <c r="CN60" s="72">
        <f t="shared" si="516"/>
        <v>0</v>
      </c>
      <c r="CO60" s="72">
        <f t="shared" si="516"/>
        <v>0</v>
      </c>
      <c r="CP60" s="72">
        <f t="shared" si="516"/>
        <v>0</v>
      </c>
      <c r="CQ60" s="72">
        <f t="shared" si="516"/>
        <v>0</v>
      </c>
      <c r="CR60" s="72">
        <f t="shared" si="516"/>
        <v>0</v>
      </c>
      <c r="CS60" s="72">
        <f t="shared" si="516"/>
        <v>0</v>
      </c>
      <c r="CT60" s="72">
        <f t="shared" si="516"/>
        <v>0</v>
      </c>
      <c r="CU60" s="72">
        <f t="shared" si="516"/>
        <v>0</v>
      </c>
      <c r="CV60" s="72">
        <f t="shared" si="516"/>
        <v>0</v>
      </c>
      <c r="CW60" s="72">
        <f t="shared" si="525"/>
        <v>0</v>
      </c>
      <c r="CZ60" s="46" t="str">
        <f t="shared" si="517"/>
        <v>Leiested - internt finansiert</v>
      </c>
      <c r="DA60" s="6">
        <f t="shared" si="518"/>
        <v>0</v>
      </c>
      <c r="DB60" s="6">
        <f t="shared" si="518"/>
        <v>0</v>
      </c>
      <c r="DC60" s="6">
        <f t="shared" si="518"/>
        <v>0</v>
      </c>
      <c r="DD60" s="6">
        <f t="shared" si="518"/>
        <v>0</v>
      </c>
      <c r="DE60" s="6">
        <f t="shared" si="518"/>
        <v>0</v>
      </c>
      <c r="DF60" s="6">
        <f t="shared" si="518"/>
        <v>0</v>
      </c>
      <c r="DG60" s="6">
        <f t="shared" si="518"/>
        <v>0</v>
      </c>
      <c r="DH60" s="6">
        <f t="shared" si="518"/>
        <v>0</v>
      </c>
      <c r="DI60" s="6">
        <f t="shared" si="518"/>
        <v>0</v>
      </c>
      <c r="DJ60" s="6">
        <f t="shared" si="518"/>
        <v>0</v>
      </c>
      <c r="DK60" s="72">
        <f t="shared" si="526"/>
        <v>0</v>
      </c>
      <c r="DM60" s="46" t="str">
        <f t="shared" si="65"/>
        <v>Leiested - internt finansiert</v>
      </c>
      <c r="DN60" s="6">
        <f t="shared" si="519"/>
        <v>0</v>
      </c>
      <c r="DO60" s="6">
        <f t="shared" si="519"/>
        <v>0</v>
      </c>
      <c r="DP60" s="6">
        <f t="shared" si="519"/>
        <v>0</v>
      </c>
      <c r="DQ60" s="6">
        <f t="shared" si="519"/>
        <v>0</v>
      </c>
      <c r="DR60" s="6">
        <f t="shared" si="519"/>
        <v>0</v>
      </c>
      <c r="DS60" s="6">
        <f t="shared" si="519"/>
        <v>0</v>
      </c>
      <c r="DT60" s="6">
        <f t="shared" si="519"/>
        <v>0</v>
      </c>
      <c r="DU60" s="6">
        <f t="shared" si="519"/>
        <v>0</v>
      </c>
      <c r="DV60" s="6">
        <f t="shared" si="519"/>
        <v>0</v>
      </c>
      <c r="DW60" s="6">
        <f t="shared" si="519"/>
        <v>0</v>
      </c>
      <c r="DX60" s="72">
        <f t="shared" si="527"/>
        <v>0</v>
      </c>
      <c r="DZ60" s="46" t="str">
        <f t="shared" si="67"/>
        <v>Leiested - internt finansiert</v>
      </c>
      <c r="EA60" s="6">
        <f t="shared" si="520"/>
        <v>0</v>
      </c>
      <c r="EB60" s="6">
        <f t="shared" si="520"/>
        <v>0</v>
      </c>
      <c r="EC60" s="6">
        <f t="shared" si="520"/>
        <v>0</v>
      </c>
      <c r="ED60" s="6">
        <f t="shared" si="520"/>
        <v>0</v>
      </c>
      <c r="EE60" s="6">
        <f t="shared" si="520"/>
        <v>0</v>
      </c>
      <c r="EF60" s="6">
        <f t="shared" si="520"/>
        <v>0</v>
      </c>
      <c r="EG60" s="6">
        <f t="shared" si="520"/>
        <v>0</v>
      </c>
      <c r="EH60" s="6">
        <f t="shared" si="520"/>
        <v>0</v>
      </c>
      <c r="EI60" s="6">
        <f t="shared" si="520"/>
        <v>0</v>
      </c>
      <c r="EJ60" s="6">
        <f t="shared" si="520"/>
        <v>0</v>
      </c>
      <c r="EK60" s="30">
        <f t="shared" si="528"/>
        <v>0</v>
      </c>
      <c r="EM60" s="46" t="str">
        <f t="shared" si="69"/>
        <v>Leiested - internt finansiert</v>
      </c>
      <c r="EN60" s="6">
        <f t="shared" si="521"/>
        <v>0</v>
      </c>
      <c r="EO60" s="6">
        <f t="shared" si="521"/>
        <v>0</v>
      </c>
      <c r="EP60" s="6">
        <f t="shared" si="521"/>
        <v>0</v>
      </c>
      <c r="EQ60" s="6">
        <f t="shared" si="521"/>
        <v>0</v>
      </c>
      <c r="ER60" s="6">
        <f t="shared" si="521"/>
        <v>0</v>
      </c>
      <c r="ES60" s="6">
        <f t="shared" si="521"/>
        <v>0</v>
      </c>
      <c r="ET60" s="6">
        <f t="shared" si="521"/>
        <v>0</v>
      </c>
      <c r="EU60" s="6">
        <f t="shared" si="521"/>
        <v>0</v>
      </c>
      <c r="EV60" s="6">
        <f t="shared" si="521"/>
        <v>0</v>
      </c>
      <c r="EW60" s="6">
        <f t="shared" si="521"/>
        <v>0</v>
      </c>
      <c r="EX60" s="30">
        <f t="shared" si="529"/>
        <v>0</v>
      </c>
      <c r="FA60" s="46" t="str">
        <f t="shared" si="55"/>
        <v>Leiested - internt finansiert</v>
      </c>
      <c r="FB60" s="6">
        <f t="shared" ref="FB60:FK60" si="564">(IF($H60=$FA$1,AR60,0))</f>
        <v>0</v>
      </c>
      <c r="FC60" s="6">
        <f t="shared" si="564"/>
        <v>0</v>
      </c>
      <c r="FD60" s="6">
        <f t="shared" si="564"/>
        <v>0</v>
      </c>
      <c r="FE60" s="6">
        <f t="shared" si="564"/>
        <v>0</v>
      </c>
      <c r="FF60" s="6">
        <f t="shared" si="564"/>
        <v>0</v>
      </c>
      <c r="FG60" s="6">
        <f t="shared" si="564"/>
        <v>0</v>
      </c>
      <c r="FH60" s="6">
        <f t="shared" si="564"/>
        <v>0</v>
      </c>
      <c r="FI60" s="6">
        <f t="shared" si="564"/>
        <v>0</v>
      </c>
      <c r="FJ60" s="6">
        <f t="shared" si="564"/>
        <v>0</v>
      </c>
      <c r="FK60" s="6">
        <f t="shared" si="564"/>
        <v>0</v>
      </c>
      <c r="FL60" s="30">
        <f t="shared" ref="FL60:FL61" si="565">SUM(FB60:FK60)</f>
        <v>0</v>
      </c>
    </row>
    <row r="61" spans="2:168" ht="15" x14ac:dyDescent="0.25">
      <c r="B61" s="389" t="s">
        <v>126</v>
      </c>
      <c r="C61" s="388">
        <f>IF(Registrering!$B$28="Fast beløp",0,-F61)</f>
        <v>0</v>
      </c>
      <c r="D61" s="41"/>
      <c r="E61" s="41"/>
      <c r="F61" s="388">
        <f t="shared" si="514"/>
        <v>0</v>
      </c>
      <c r="G61" s="41"/>
      <c r="H61" s="70" t="s">
        <v>127</v>
      </c>
      <c r="I61" s="10"/>
      <c r="J61" s="594" t="s">
        <v>128</v>
      </c>
      <c r="K61" s="41">
        <f>IF(Leiested!$B$8="Egenandel",0,Leiested!E8)+IF(Leiested!$B$12="Egenandel",0,Leiested!E12)+IF(Leiested!$B$16="Egenandel",0,Leiested!E16)+IF(Leiested!$B$20="Egenandel",0,Leiested!E20)+IF(Leiested!$B$24="Egenandel",0,Leiested!E24)+IF(Leiested!$B$28="Egenandel",0,Leiested!E28)+IF(Leiested!$B$32="Egenandel",0,Leiested!E32)+IF(Leiested!$B$36="Egenandel",0,Leiested!E36)+IF(Leiested!$B$40="Egenandel",0,Leiested!E40)+IF(Leiested!$B$44="Egenandel",0,Leiested!E44)+IF(Leiested!$B$48="Egenandel",0,Leiested!E48)+IF(Leiested!$B$52="Egenandel",0,Leiested!E52)+IF(Leiested!$B$56="Egenandel",0,Leiested!E56)+IF(Leiested!$B$60="Egenandel",0,Leiested!E60)+IF(Leiested!$B$64="Egenandel",0,Leiested!E64)</f>
        <v>0</v>
      </c>
      <c r="L61" s="41">
        <f>IF(Leiested!$B$8="Egenandel",0,Leiested!F8)+IF(Leiested!$B$12="Egenandel",0,Leiested!F12)+IF(Leiested!$B$16="Egenandel",0,Leiested!F16)+IF(Leiested!$B$20="Egenandel",0,Leiested!F20)+IF(Leiested!$B$24="Egenandel",0,Leiested!F24)+IF(Leiested!$B$28="Egenandel",0,Leiested!F28)+IF(Leiested!$B$32="Egenandel",0,Leiested!F32)+IF(Leiested!$B$36="Egenandel",0,Leiested!F36)+IF(Leiested!$B$40="Egenandel",0,Leiested!F40)+IF(Leiested!$B$44="Egenandel",0,Leiested!F44)+IF(Leiested!$B$48="Egenandel",0,Leiested!F48)+IF(Leiested!$B$52="Egenandel",0,Leiested!F52)+IF(Leiested!$B$56="Egenandel",0,Leiested!F56)+IF(Leiested!$B$60="Egenandel",0,Leiested!F60)+IF(Leiested!$B$64="Egenandel",0,Leiested!F64)</f>
        <v>0</v>
      </c>
      <c r="M61" s="41">
        <f>IF(Leiested!$B$8="Egenandel",0,Leiested!G8)+IF(Leiested!$B$12="Egenandel",0,Leiested!G12)+IF(Leiested!$B$16="Egenandel",0,Leiested!G16)+IF(Leiested!$B$20="Egenandel",0,Leiested!G20)+IF(Leiested!$B$24="Egenandel",0,Leiested!G24)+IF(Leiested!$B$28="Egenandel",0,Leiested!G28)+IF(Leiested!$B$32="Egenandel",0,Leiested!G32)+IF(Leiested!$B$36="Egenandel",0,Leiested!G36)+IF(Leiested!$B$40="Egenandel",0,Leiested!G40)+IF(Leiested!$B$44="Egenandel",0,Leiested!G44)+IF(Leiested!$B$48="Egenandel",0,Leiested!G48)+IF(Leiested!$B$52="Egenandel",0,Leiested!G52)+IF(Leiested!$B$56="Egenandel",0,Leiested!G56)+IF(Leiested!$B$60="Egenandel",0,Leiested!G60)+IF(Leiested!$B$64="Egenandel",0,Leiested!G64)</f>
        <v>0</v>
      </c>
      <c r="N61" s="41">
        <f>IF(Leiested!$B$8="Egenandel",0,Leiested!H8)+IF(Leiested!$B$12="Egenandel",0,Leiested!H12)+IF(Leiested!$B$16="Egenandel",0,Leiested!H16)+IF(Leiested!$B$20="Egenandel",0,Leiested!H20)+IF(Leiested!$B$24="Egenandel",0,Leiested!H24)+IF(Leiested!$B$28="Egenandel",0,Leiested!H28)+IF(Leiested!$B$32="Egenandel",0,Leiested!H32)+IF(Leiested!$B$36="Egenandel",0,Leiested!H36)+IF(Leiested!$B$40="Egenandel",0,Leiested!H40)+IF(Leiested!$B$44="Egenandel",0,Leiested!H44)+IF(Leiested!$B$48="Egenandel",0,Leiested!H48)+IF(Leiested!$B$52="Egenandel",0,Leiested!H52)+IF(Leiested!$B$56="Egenandel",0,Leiested!H56)+IF(Leiested!$B$60="Egenandel",0,Leiested!H60)+IF(Leiested!$B$64="Egenandel",0,Leiested!H64)</f>
        <v>0</v>
      </c>
      <c r="O61" s="41">
        <f>IF(Leiested!$B$8="Egenandel",0,Leiested!I8)+IF(Leiested!$B$12="Egenandel",0,Leiested!I12)+IF(Leiested!$B$16="Egenandel",0,Leiested!I16)+IF(Leiested!$B$20="Egenandel",0,Leiested!I20)+IF(Leiested!$B$24="Egenandel",0,Leiested!I24)+IF(Leiested!$B$28="Egenandel",0,Leiested!I28)+IF(Leiested!$B$32="Egenandel",0,Leiested!I32)+IF(Leiested!$B$36="Egenandel",0,Leiested!I36)+IF(Leiested!$B$40="Egenandel",0,Leiested!I40)+IF(Leiested!$B$44="Egenandel",0,Leiested!I44)+IF(Leiested!$B$48="Egenandel",0,Leiested!I48)+IF(Leiested!$B$52="Egenandel",0,Leiested!I52)+IF(Leiested!$B$56="Egenandel",0,Leiested!I56)+IF(Leiested!$B$60="Egenandel",0,Leiested!I60)+IF(Leiested!$B$64="Egenandel",0,Leiested!I64)</f>
        <v>0</v>
      </c>
      <c r="P61" s="41">
        <f>IF(Leiested!$B$8="Egenandel",0,Leiested!J8)+IF(Leiested!$B$12="Egenandel",0,Leiested!J12)+IF(Leiested!$B$16="Egenandel",0,Leiested!J16)+IF(Leiested!$B$20="Egenandel",0,Leiested!J20)+IF(Leiested!$B$24="Egenandel",0,Leiested!J24)+IF(Leiested!$B$28="Egenandel",0,Leiested!J28)+IF(Leiested!$B$32="Egenandel",0,Leiested!J32)+IF(Leiested!$B$36="Egenandel",0,Leiested!J36)+IF(Leiested!$B$40="Egenandel",0,Leiested!J40)+IF(Leiested!$B$44="Egenandel",0,Leiested!J44)+IF(Leiested!$B$48="Egenandel",0,Leiested!J48)+IF(Leiested!$B$52="Egenandel",0,Leiested!J52)+IF(Leiested!$B$56="Egenandel",0,Leiested!J56)+IF(Leiested!$B$60="Egenandel",0,Leiested!J60)+IF(Leiested!$B$64="Egenandel",0,Leiested!J64)</f>
        <v>0</v>
      </c>
      <c r="Q61" s="41">
        <f>IF(Leiested!$B$8="Egenandel",0,Leiested!K8)+IF(Leiested!$B$12="Egenandel",0,Leiested!K12)+IF(Leiested!$B$16="Egenandel",0,Leiested!K16)+IF(Leiested!$B$20="Egenandel",0,Leiested!K20)+IF(Leiested!$B$24="Egenandel",0,Leiested!K24)+IF(Leiested!$B$28="Egenandel",0,Leiested!K28)+IF(Leiested!$B$32="Egenandel",0,Leiested!K32)+IF(Leiested!$B$36="Egenandel",0,Leiested!K36)+IF(Leiested!$B$40="Egenandel",0,Leiested!K40)+IF(Leiested!$B$44="Egenandel",0,Leiested!K44)+IF(Leiested!$B$48="Egenandel",0,Leiested!K48)+IF(Leiested!$B$52="Egenandel",0,Leiested!K52)+IF(Leiested!$B$56="Egenandel",0,Leiested!K56)+IF(Leiested!$B$60="Egenandel",0,Leiested!K60)+IF(Leiested!$B$64="Egenandel",0,Leiested!K64)</f>
        <v>0</v>
      </c>
      <c r="R61" s="41">
        <f>IF(Leiested!$B$8="Egenandel",0,Leiested!L8)+IF(Leiested!$B$12="Egenandel",0,Leiested!L12)+IF(Leiested!$B$16="Egenandel",0,Leiested!L16)+IF(Leiested!$B$20="Egenandel",0,Leiested!L20)+IF(Leiested!$B$24="Egenandel",0,Leiested!L24)+IF(Leiested!$B$28="Egenandel",0,Leiested!L28)+IF(Leiested!$B$32="Egenandel",0,Leiested!L32)+IF(Leiested!$B$36="Egenandel",0,Leiested!L36)+IF(Leiested!$B$40="Egenandel",0,Leiested!L40)+IF(Leiested!$B$44="Egenandel",0,Leiested!L44)+IF(Leiested!$B$48="Egenandel",0,Leiested!L48)+IF(Leiested!$B$52="Egenandel",0,Leiested!L52)+IF(Leiested!$B$56="Egenandel",0,Leiested!L56)+IF(Leiested!$B$60="Egenandel",0,Leiested!L60)+IF(Leiested!$B$64="Egenandel",0,Leiested!L64)</f>
        <v>0</v>
      </c>
      <c r="S61" s="41">
        <f>IF(Leiested!$B$8="Egenandel",0,Leiested!M8)+IF(Leiested!$B$12="Egenandel",0,Leiested!M12)+IF(Leiested!$B$16="Egenandel",0,Leiested!M16)+IF(Leiested!$B$20="Egenandel",0,Leiested!M20)+IF(Leiested!$B$24="Egenandel",0,Leiested!M24)+IF(Leiested!$B$28="Egenandel",0,Leiested!M28)+IF(Leiested!$B$32="Egenandel",0,Leiested!M32)+IF(Leiested!$B$36="Egenandel",0,Leiested!M36)+IF(Leiested!$B$40="Egenandel",0,Leiested!M40)+IF(Leiested!$B$44="Egenandel",0,Leiested!M44)+IF(Leiested!$B$48="Egenandel",0,Leiested!M48)+IF(Leiested!$B$52="Egenandel",0,Leiested!M52)+IF(Leiested!$B$56="Egenandel",0,Leiested!M56)+IF(Leiested!$B$60="Egenandel",0,Leiested!M60)+IF(Leiested!$B$64="Egenandel",0,Leiested!M64)</f>
        <v>0</v>
      </c>
      <c r="T61" s="41">
        <f>IF(Leiested!$B$8="Egenandel",0,Leiested!N8)+IF(Leiested!$B$12="Egenandel",0,Leiested!N12)+IF(Leiested!$B$16="Egenandel",0,Leiested!N16)+IF(Leiested!$B$20="Egenandel",0,Leiested!N20)+IF(Leiested!$B$24="Egenandel",0,Leiested!N24)+IF(Leiested!$B$28="Egenandel",0,Leiested!N28)+IF(Leiested!$B$32="Egenandel",0,Leiested!N32)+IF(Leiested!$B$36="Egenandel",0,Leiested!N36)+IF(Leiested!$B$40="Egenandel",0,Leiested!N40)+IF(Leiested!$B$44="Egenandel",0,Leiested!N44)+IF(Leiested!$B$48="Egenandel",0,Leiested!N48)+IF(Leiested!$B$52="Egenandel",0,Leiested!N52)+IF(Leiested!$B$56="Egenandel",0,Leiested!N56)+IF(Leiested!$B$60="Egenandel",0,Leiested!N60)+IF(Leiested!$B$64="Egenandel",0,Leiested!N64)</f>
        <v>0</v>
      </c>
      <c r="AR61" s="6">
        <f t="shared" si="497"/>
        <v>0</v>
      </c>
      <c r="AS61" s="6">
        <f t="shared" si="498"/>
        <v>0</v>
      </c>
      <c r="AT61" s="6">
        <f t="shared" si="499"/>
        <v>0</v>
      </c>
      <c r="AU61" s="6">
        <f t="shared" si="500"/>
        <v>0</v>
      </c>
      <c r="AV61" s="6">
        <f t="shared" si="501"/>
        <v>0</v>
      </c>
      <c r="AW61" s="6">
        <f t="shared" si="502"/>
        <v>0</v>
      </c>
      <c r="AX61" s="6">
        <f t="shared" si="503"/>
        <v>0</v>
      </c>
      <c r="AY61" s="6">
        <f t="shared" si="504"/>
        <v>0</v>
      </c>
      <c r="AZ61" s="6">
        <f t="shared" si="505"/>
        <v>0</v>
      </c>
      <c r="BA61" s="6">
        <f t="shared" si="506"/>
        <v>0</v>
      </c>
      <c r="BB61" s="72">
        <f t="shared" si="513"/>
        <v>0</v>
      </c>
      <c r="CB61" s="30"/>
      <c r="CL61" s="46" t="str">
        <f t="shared" si="515"/>
        <v>Leiested - eksternt finansiert</v>
      </c>
      <c r="CM61" s="72">
        <f t="shared" si="524"/>
        <v>0</v>
      </c>
      <c r="CN61" s="72">
        <f t="shared" si="516"/>
        <v>0</v>
      </c>
      <c r="CO61" s="72">
        <f t="shared" si="516"/>
        <v>0</v>
      </c>
      <c r="CP61" s="72">
        <f t="shared" si="516"/>
        <v>0</v>
      </c>
      <c r="CQ61" s="72">
        <f t="shared" si="516"/>
        <v>0</v>
      </c>
      <c r="CR61" s="72">
        <f t="shared" si="516"/>
        <v>0</v>
      </c>
      <c r="CS61" s="72">
        <f t="shared" si="516"/>
        <v>0</v>
      </c>
      <c r="CT61" s="72">
        <f t="shared" si="516"/>
        <v>0</v>
      </c>
      <c r="CU61" s="72">
        <f t="shared" si="516"/>
        <v>0</v>
      </c>
      <c r="CV61" s="72">
        <f t="shared" si="516"/>
        <v>0</v>
      </c>
      <c r="CW61" s="72">
        <f t="shared" si="525"/>
        <v>0</v>
      </c>
      <c r="CZ61" s="46" t="str">
        <f t="shared" si="517"/>
        <v>Leiested - eksternt finansiert</v>
      </c>
      <c r="DA61" s="6">
        <f>-(IF(Leiested!$B$8="NFR",Leiested!E8,0)+IF(Leiested!$B$12="NFR",Leiested!E12,0)+IF(Leiested!$B$16="NFR",Leiested!E16,0)+IF(Leiested!$B$20="NFR",Leiested!E20,0)+IF(Leiested!$B$24="NFR",Leiested!E24,0)+IF(Leiested!$B$28="NFR",Leiested!E28,0)+IF(Leiested!$B$32="NFR",Leiested!E32,0))</f>
        <v>0</v>
      </c>
      <c r="DB61" s="6">
        <f>-(IF(Leiested!$B$8="NFR",Leiested!F8,0)+IF(Leiested!$B$12="NFR",Leiested!F12,0)+IF(Leiested!$B$16="NFR",Leiested!F16,0)+IF(Leiested!$B$20="NFR",Leiested!F20,0)+IF(Leiested!$B$24="NFR",Leiested!F24,0)+IF(Leiested!$B$28="NFR",Leiested!F28,0)+IF(Leiested!$B$32="NFR",Leiested!F32,0))</f>
        <v>0</v>
      </c>
      <c r="DC61" s="6">
        <f>-(IF(Leiested!$B$8="NFR",Leiested!G8,0)+IF(Leiested!$B$12="NFR",Leiested!G12,0)+IF(Leiested!$B$16="NFR",Leiested!G16,0)+IF(Leiested!$B$20="NFR",Leiested!G20,0)+IF(Leiested!$B$24="NFR",Leiested!G24,0)+IF(Leiested!$B$28="NFR",Leiested!G28,0)+IF(Leiested!$B$32="NFR",Leiested!G32,0))</f>
        <v>0</v>
      </c>
      <c r="DD61" s="6">
        <f>-(IF(Leiested!$B$8="NFR",Leiested!H8,0)+IF(Leiested!$B$12="NFR",Leiested!H12,0)+IF(Leiested!$B$16="NFR",Leiested!H16,0)+IF(Leiested!$B$20="NFR",Leiested!H20,0)+IF(Leiested!$B$24="NFR",Leiested!H24,0)+IF(Leiested!$B$28="NFR",Leiested!H28,0)+IF(Leiested!$B$32="NFR",Leiested!H32,0))</f>
        <v>0</v>
      </c>
      <c r="DE61" s="6">
        <f>-(IF(Leiested!$B$8="NFR",Leiested!I8,0)+IF(Leiested!$B$12="NFR",Leiested!I12,0)+IF(Leiested!$B$16="NFR",Leiested!I16,0)+IF(Leiested!$B$20="NFR",Leiested!I20,0)+IF(Leiested!$B$24="NFR",Leiested!I24,0)+IF(Leiested!$B$28="NFR",Leiested!I28,0)+IF(Leiested!$B$32="NFR",Leiested!I32,0))</f>
        <v>0</v>
      </c>
      <c r="DF61" s="6">
        <f>-(IF(Leiested!$B$8="NFR",Leiested!J8,0)+IF(Leiested!$B$12="NFR",Leiested!J12,0)+IF(Leiested!$B$16="NFR",Leiested!J16,0)+IF(Leiested!$B$20="NFR",Leiested!J20,0)+IF(Leiested!$B$24="NFR",Leiested!J24,0)+IF(Leiested!$B$28="NFR",Leiested!J28,0)+IF(Leiested!$B$32="NFR",Leiested!J32,0))</f>
        <v>0</v>
      </c>
      <c r="DG61" s="6">
        <f>-(IF(Leiested!$B$8="NFR",Leiested!K8,0)+IF(Leiested!$B$12="NFR",Leiested!K12,0)+IF(Leiested!$B$16="NFR",Leiested!K16,0)+IF(Leiested!$B$20="NFR",Leiested!K20,0)+IF(Leiested!$B$24="NFR",Leiested!K24,0)+IF(Leiested!$B$28="NFR",Leiested!K28,0)+IF(Leiested!$B$32="NFR",Leiested!K32,0))</f>
        <v>0</v>
      </c>
      <c r="DH61" s="6">
        <f>-(IF(Leiested!$B$8="NFR",Leiested!L8,0)+IF(Leiested!$B$12="NFR",Leiested!L12,0)+IF(Leiested!$B$16="NFR",Leiested!L16,0)+IF(Leiested!$B$20="NFR",Leiested!L20,0)+IF(Leiested!$B$24="NFR",Leiested!L24,0)+IF(Leiested!$B$28="NFR",Leiested!L28,0)+IF(Leiested!$B$32="NFR",Leiested!L32,0))</f>
        <v>0</v>
      </c>
      <c r="DI61" s="6">
        <f>-(IF(Leiested!$B$8="NFR",Leiested!M8,0)+IF(Leiested!$B$12="NFR",Leiested!M12,0)+IF(Leiested!$B$16="NFR",Leiested!M16,0)+IF(Leiested!$B$20="NFR",Leiested!M20,0)+IF(Leiested!$B$24="NFR",Leiested!M24,0)+IF(Leiested!$B$28="NFR",Leiested!M28,0)+IF(Leiested!$B$32="NFR",Leiested!M32,0))</f>
        <v>0</v>
      </c>
      <c r="DJ61" s="6">
        <f>-(IF(Leiested!$B$8="NFR",Leiested!N8,0)+IF(Leiested!$B$12="NFR",Leiested!N12,0)+IF(Leiested!$B$16="NFR",Leiested!N16,0)+IF(Leiested!$B$20="NFR",Leiested!N20,0)+IF(Leiested!$B$24="NFR",Leiested!N24,0)+IF(Leiested!$B$28="NFR",Leiested!N28,0)+IF(Leiested!$B$32="NFR",Leiested!N32,0))</f>
        <v>0</v>
      </c>
      <c r="DK61" s="72">
        <f t="shared" si="526"/>
        <v>0</v>
      </c>
      <c r="DM61" s="46" t="str">
        <f t="shared" si="65"/>
        <v>Leiested - eksternt finansiert</v>
      </c>
      <c r="DN61" s="6">
        <f>-(IF(Leiested!$B$8="Private",Leiested!E8,0)+IF(Leiested!$B$12="Private",Leiested!E12,0)+IF(Leiested!$B$16="Private",Leiested!E16,0)+IF(Leiested!$B$20="Private",Leiested!E20,0)+IF(Leiested!$B$24="Private",Leiested!E24,0)+IF(Leiested!$B$28="Private",Leiested!E28,0)+IF(Leiested!$B$32="Private",Leiested!E32,0))</f>
        <v>0</v>
      </c>
      <c r="DO61" s="6">
        <f>-(IF(Leiested!$B$8="Private",Leiested!F8,0)+IF(Leiested!$B$12="Private",Leiested!F12,0)+IF(Leiested!$B$16="Private",Leiested!F16,0)+IF(Leiested!$B$20="Private",Leiested!F20,0)+IF(Leiested!$B$24="Private",Leiested!F24,0)+IF(Leiested!$B$28="Private",Leiested!F28,0)+IF(Leiested!$B$32="Private",Leiested!F32,0))</f>
        <v>0</v>
      </c>
      <c r="DP61" s="6">
        <f>-(IF(Leiested!$B$8="Private",Leiested!G8,0)+IF(Leiested!$B$12="Private",Leiested!G12,0)+IF(Leiested!$B$16="Private",Leiested!G16,0)+IF(Leiested!$B$20="Private",Leiested!G20,0)+IF(Leiested!$B$24="Private",Leiested!G24,0)+IF(Leiested!$B$28="Private",Leiested!G28,0)+IF(Leiested!$B$32="Private",Leiested!G32,0))</f>
        <v>0</v>
      </c>
      <c r="DQ61" s="6">
        <f>-(IF(Leiested!$B$8="Private",Leiested!H8,0)+IF(Leiested!$B$12="Private",Leiested!H12,0)+IF(Leiested!$B$16="Private",Leiested!H16,0)+IF(Leiested!$B$20="Private",Leiested!H20,0)+IF(Leiested!$B$24="Private",Leiested!H24,0)+IF(Leiested!$B$28="Private",Leiested!H28,0)+IF(Leiested!$B$32="Private",Leiested!H32,0))</f>
        <v>0</v>
      </c>
      <c r="DR61" s="6">
        <f>-(IF(Leiested!$B$8="Private",Leiested!I8,0)+IF(Leiested!$B$12="Private",Leiested!I12,0)+IF(Leiested!$B$16="Private",Leiested!I16,0)+IF(Leiested!$B$20="Private",Leiested!I20,0)+IF(Leiested!$B$24="Private",Leiested!I24,0)+IF(Leiested!$B$28="Private",Leiested!I28,0)+IF(Leiested!$B$32="Private",Leiested!I32,0))</f>
        <v>0</v>
      </c>
      <c r="DS61" s="6">
        <f>-(IF(Leiested!$B$8="Private",Leiested!J8,0)+IF(Leiested!$B$12="Private",Leiested!J12,0)+IF(Leiested!$B$16="Private",Leiested!J16,0)+IF(Leiested!$B$20="Private",Leiested!J20,0)+IF(Leiested!$B$24="Private",Leiested!J24,0)+IF(Leiested!$B$28="Private",Leiested!J28,0)+IF(Leiested!$B$32="Private",Leiested!J32,0))</f>
        <v>0</v>
      </c>
      <c r="DT61" s="6">
        <f>-(IF(Leiested!$B$8="Private",Leiested!K8,0)+IF(Leiested!$B$12="Private",Leiested!K12,0)+IF(Leiested!$B$16="Private",Leiested!K16,0)+IF(Leiested!$B$20="Private",Leiested!K20,0)+IF(Leiested!$B$24="Private",Leiested!K24,0)+IF(Leiested!$B$28="Private",Leiested!K28,0)+IF(Leiested!$B$32="Private",Leiested!K32,0))</f>
        <v>0</v>
      </c>
      <c r="DU61" s="6">
        <f>-(IF(Leiested!$B$8="Private",Leiested!L8,0)+IF(Leiested!$B$12="Private",Leiested!L12,0)+IF(Leiested!$B$16="Private",Leiested!L16,0)+IF(Leiested!$B$20="Private",Leiested!L20,0)+IF(Leiested!$B$24="Private",Leiested!L24,0)+IF(Leiested!$B$28="Private",Leiested!L28,0)+IF(Leiested!$B$32="Private",Leiested!L32,0))</f>
        <v>0</v>
      </c>
      <c r="DV61" s="6">
        <f>-(IF(Leiested!$B$8="Private",Leiested!M8,0)+IF(Leiested!$B$12="Private",Leiested!M12,0)+IF(Leiested!$B$16="Private",Leiested!M16,0)+IF(Leiested!$B$20="Private",Leiested!M20,0)+IF(Leiested!$B$24="Private",Leiested!M24,0)+IF(Leiested!$B$28="Private",Leiested!M28,0)+IF(Leiested!$B$32="Private",Leiested!M32,0))</f>
        <v>0</v>
      </c>
      <c r="DW61" s="6">
        <f>-(IF(Leiested!$B$8="Private",Leiested!N8,0)+IF(Leiested!$B$12="Private",Leiested!N12,0)+IF(Leiested!$B$16="Private",Leiested!N16,0)+IF(Leiested!$B$20="Private",Leiested!N20,0)+IF(Leiested!$B$24="Private",Leiested!N24,0)+IF(Leiested!$B$28="Private",Leiested!N28,0)+IF(Leiested!$B$32="Private",Leiested!N32,0))</f>
        <v>0</v>
      </c>
      <c r="DX61" s="72">
        <f t="shared" si="527"/>
        <v>0</v>
      </c>
      <c r="DZ61" s="46" t="str">
        <f t="shared" si="67"/>
        <v>Leiested - eksternt finansiert</v>
      </c>
      <c r="EA61" s="6">
        <f>-(IF(Leiested!B8="Internasjonale",Leiested!E8,0)+IF(Leiested!$B$12="Internasjonale",Leiested!E12,0)+IF(Leiested!$B$16="Internasjonale",Leiested!E16,0)+IF(Leiested!$B$20="Internasjonale",Leiested!E20,0)+IF(Leiested!$B$24="Internasjonale",Leiested!E24,0)+IF(Leiested!B28="Internasjonale",Leiested!E28,0)+IF(Leiested!$B$32="Internasjonale",Leiested!E32,0))</f>
        <v>0</v>
      </c>
      <c r="EB61" s="6">
        <f>-(IF(Leiested!C8="Internasjonale",Leiested!F8,0)+IF(Leiested!$B$12="Internasjonale",Leiested!F12,0)+IF(Leiested!$B$16="Internasjonale",Leiested!F16,0)+IF(Leiested!$B$20="Internasjonale",Leiested!F20,0)+IF(Leiested!$B$24="Internasjonale",Leiested!F24,0)+IF(Leiested!C28="Internasjonale",Leiested!F28,0)+IF(Leiested!$B$32="Internasjonale",Leiested!F32,0))</f>
        <v>0</v>
      </c>
      <c r="EC61" s="6">
        <f>-(IF(Leiested!D8="Internasjonale",Leiested!G8,0)+IF(Leiested!$B$12="Internasjonale",Leiested!G12,0)+IF(Leiested!$B$16="Internasjonale",Leiested!G16,0)+IF(Leiested!$B$20="Internasjonale",Leiested!G20,0)+IF(Leiested!$B$24="Internasjonale",Leiested!G24,0)+IF(Leiested!D28="Internasjonale",Leiested!G28,0)+IF(Leiested!$B$32="Internasjonale",Leiested!G32,0))</f>
        <v>0</v>
      </c>
      <c r="ED61" s="6">
        <f>-(IF(Leiested!E8="Internasjonale",Leiested!H8,0)+IF(Leiested!$B$12="Internasjonale",Leiested!H12,0)+IF(Leiested!$B$16="Internasjonale",Leiested!H16,0)+IF(Leiested!$B$20="Internasjonale",Leiested!H20,0)+IF(Leiested!$B$24="Internasjonale",Leiested!H24,0)+IF(Leiested!E28="Internasjonale",Leiested!H28,0)+IF(Leiested!$B$32="Internasjonale",Leiested!H32,0))</f>
        <v>0</v>
      </c>
      <c r="EE61" s="6">
        <f>-(IF(Leiested!F8="Internasjonale",Leiested!I8,0)+IF(Leiested!$B$12="Internasjonale",Leiested!I12,0)+IF(Leiested!$B$16="Internasjonale",Leiested!I16,0)+IF(Leiested!$B$20="Internasjonale",Leiested!I20,0)+IF(Leiested!$B$24="Internasjonale",Leiested!I24,0)+IF(Leiested!F28="Internasjonale",Leiested!I28,0)+IF(Leiested!$B$32="Internasjonale",Leiested!I32,0))</f>
        <v>0</v>
      </c>
      <c r="EF61" s="6">
        <f>-(IF(Leiested!G8="Internasjonale",Leiested!J8,0)+IF(Leiested!$B$12="Internasjonale",Leiested!J12,0)+IF(Leiested!$B$16="Internasjonale",Leiested!J16,0)+IF(Leiested!$B$20="Internasjonale",Leiested!J20,0)+IF(Leiested!$B$24="Internasjonale",Leiested!J24,0)+IF(Leiested!G28="Internasjonale",Leiested!J28,0)+IF(Leiested!$B$32="Internasjonale",Leiested!J32,0))</f>
        <v>0</v>
      </c>
      <c r="EG61" s="6">
        <f>-(IF(Leiested!H8="Internasjonale",Leiested!K8,0)+IF(Leiested!$B$12="Internasjonale",Leiested!K12,0)+IF(Leiested!$B$16="Internasjonale",Leiested!K16,0)+IF(Leiested!$B$20="Internasjonale",Leiested!K20,0)+IF(Leiested!$B$24="Internasjonale",Leiested!K24,0)+IF(Leiested!H28="Internasjonale",Leiested!K28,0)+IF(Leiested!$B$32="Internasjonale",Leiested!K32,0))</f>
        <v>0</v>
      </c>
      <c r="EH61" s="6">
        <f>-(IF(Leiested!I8="Internasjonale",Leiested!L8,0)+IF(Leiested!$B$12="Internasjonale",Leiested!L12,0)+IF(Leiested!$B$16="Internasjonale",Leiested!L16,0)+IF(Leiested!$B$20="Internasjonale",Leiested!L20,0)+IF(Leiested!$B$24="Internasjonale",Leiested!L24,0)+IF(Leiested!I28="Internasjonale",Leiested!L28,0)+IF(Leiested!$B$32="Internasjonale",Leiested!L32,0))</f>
        <v>0</v>
      </c>
      <c r="EI61" s="6">
        <f>-(IF(Leiested!J8="Internasjonale",Leiested!M8,0)+IF(Leiested!$B$12="Internasjonale",Leiested!M12,0)+IF(Leiested!$B$16="Internasjonale",Leiested!M16,0)+IF(Leiested!$B$20="Internasjonale",Leiested!M20,0)+IF(Leiested!$B$24="Internasjonale",Leiested!M24,0)+IF(Leiested!J28="Internasjonale",Leiested!M28,0)+IF(Leiested!$B$32="Internasjonale",Leiested!M32,0))</f>
        <v>0</v>
      </c>
      <c r="EJ61" s="6">
        <f>-(IF(Leiested!K8="Internasjonale",Leiested!N8,0)+IF(Leiested!$B$12="Internasjonale",Leiested!N12,0)+IF(Leiested!$B$16="Internasjonale",Leiested!N16,0)+IF(Leiested!$B$20="Internasjonale",Leiested!N20,0)+IF(Leiested!$B$24="Internasjonale",Leiested!N24,0)+IF(Leiested!K28="Internasjonale",Leiested!N28,0)+IF(Leiested!$B$32="Internasjonale",Leiested!N32,0))</f>
        <v>0</v>
      </c>
      <c r="EK61" s="30">
        <f t="shared" si="528"/>
        <v>0</v>
      </c>
      <c r="EM61" s="46" t="str">
        <f t="shared" si="69"/>
        <v>Leiested - eksternt finansiert</v>
      </c>
      <c r="EN61" s="6">
        <f>-(IF(Leiested!B8="Offentlige",Leiested!E8,0)+IF(Leiested!$B$12="Offentlige",Leiested!E12,0)+IF(Leiested!$B$16="Offentlige",Leiested!E16,0)+IF(Leiested!$B$20="Offentlige",Leiested!E20,0)+IF(Leiested!$B$24="Offentlige",Leiested!E24,0)+IF(Leiested!B28="Offentlige",Leiested!E28,0)+IF(Leiested!$B$32="Offentlige",Leiested!E32,0))</f>
        <v>0</v>
      </c>
      <c r="EO61" s="6">
        <f>-(IF(Leiested!C8="Offentlige",Leiested!F8,0)+IF(Leiested!$B$12="Offentlige",Leiested!F12,0)+IF(Leiested!$B$16="Offentlige",Leiested!F16,0)+IF(Leiested!$B$20="Offentlige",Leiested!F20,0)+IF(Leiested!$B$24="Offentlige",Leiested!F24,0)+IF(Leiested!C28="Offentlige",Leiested!F28,0)+IF(Leiested!$B$32="Offentlige",Leiested!F32,0))</f>
        <v>0</v>
      </c>
      <c r="EP61" s="6">
        <f>-(IF(Leiested!D8="Offentlige",Leiested!G8,0)+IF(Leiested!$B$12="Offentlige",Leiested!G12,0)+IF(Leiested!$B$16="Offentlige",Leiested!G16,0)+IF(Leiested!$B$20="Offentlige",Leiested!G20,0)+IF(Leiested!$B$24="Offentlige",Leiested!G24,0)+IF(Leiested!D28="Offentlige",Leiested!G28,0)+IF(Leiested!$B$32="Offentlige",Leiested!G32,0))</f>
        <v>0</v>
      </c>
      <c r="EQ61" s="6">
        <f>-(IF(Leiested!E8="Offentlige",Leiested!H8,0)+IF(Leiested!$B$12="Offentlige",Leiested!H12,0)+IF(Leiested!$B$16="Offentlige",Leiested!H16,0)+IF(Leiested!$B$20="Offentlige",Leiested!H20,0)+IF(Leiested!$B$24="Offentlige",Leiested!H24,0)+IF(Leiested!E28="Offentlige",Leiested!H28,0)+IF(Leiested!$B$32="Offentlige",Leiested!H32,0))</f>
        <v>0</v>
      </c>
      <c r="ER61" s="6">
        <f>-(IF(Leiested!F8="Offentlige",Leiested!I8,0)+IF(Leiested!$B$12="Offentlige",Leiested!I12,0)+IF(Leiested!$B$16="Offentlige",Leiested!I16,0)+IF(Leiested!$B$20="Offentlige",Leiested!I20,0)+IF(Leiested!$B$24="Offentlige",Leiested!I24,0)+IF(Leiested!F28="Offentlige",Leiested!I28,0)+IF(Leiested!$B$32="Offentlige",Leiested!I32,0))</f>
        <v>0</v>
      </c>
      <c r="ES61" s="6">
        <f>-(IF(Leiested!G8="Offentlige",Leiested!J8,0)+IF(Leiested!$B$12="Offentlige",Leiested!J12,0)+IF(Leiested!$B$16="Offentlige",Leiested!J16,0)+IF(Leiested!$B$20="Offentlige",Leiested!J20,0)+IF(Leiested!$B$24="Offentlige",Leiested!J24,0)+IF(Leiested!G28="Offentlige",Leiested!J28,0)+IF(Leiested!$B$32="Offentlige",Leiested!J32,0))</f>
        <v>0</v>
      </c>
      <c r="ET61" s="6">
        <f>-(IF(Leiested!H8="Offentlige",Leiested!K8,0)+IF(Leiested!$B$12="Offentlige",Leiested!K12,0)+IF(Leiested!$B$16="Offentlige",Leiested!K16,0)+IF(Leiested!$B$20="Offentlige",Leiested!K20,0)+IF(Leiested!$B$24="Offentlige",Leiested!K24,0)+IF(Leiested!H28="Offentlige",Leiested!K28,0)+IF(Leiested!$B$32="Offentlige",Leiested!K32,0))</f>
        <v>0</v>
      </c>
      <c r="EU61" s="6">
        <f>-(IF(Leiested!I8="Offentlige",Leiested!L8,0)+IF(Leiested!$B$12="Offentlige",Leiested!L12,0)+IF(Leiested!$B$16="Offentlige",Leiested!L16,0)+IF(Leiested!$B$20="Offentlige",Leiested!L20,0)+IF(Leiested!$B$24="Offentlige",Leiested!L24,0)+IF(Leiested!I28="Offentlige",Leiested!L28,0)+IF(Leiested!$B$32="Offentlige",Leiested!L32,0))</f>
        <v>0</v>
      </c>
      <c r="EV61" s="6">
        <f>-(IF(Leiested!J8="Offentlige",Leiested!M8,0)+IF(Leiested!$B$12="Offentlige",Leiested!M12,0)+IF(Leiested!$B$16="Offentlige",Leiested!M16,0)+IF(Leiested!$B$20="Offentlige",Leiested!M20,0)+IF(Leiested!$B$24="Offentlige",Leiested!M24,0)+IF(Leiested!J28="Offentlige",Leiested!M28,0)+IF(Leiested!$B$32="Offentlige",Leiested!M32,0))</f>
        <v>0</v>
      </c>
      <c r="EW61" s="6">
        <f>-(IF(Leiested!K8="Offentlige",Leiested!N8,0)+IF(Leiested!$B$12="Offentlige",Leiested!N12,0)+IF(Leiested!$B$16="Offentlige",Leiested!N16,0)+IF(Leiested!$B$20="Offentlige",Leiested!N20,0)+IF(Leiested!$B$24="Offentlige",Leiested!N24,0)+IF(Leiested!K28="Offentlige",Leiested!N28,0)+IF(Leiested!$B$32="Offentlige",Leiested!N32,0))</f>
        <v>0</v>
      </c>
      <c r="EX61" s="30">
        <f t="shared" si="529"/>
        <v>0</v>
      </c>
      <c r="FA61" s="46" t="str">
        <f t="shared" si="55"/>
        <v>Leiested - eksternt finansiert</v>
      </c>
      <c r="FB61" s="6">
        <f>IF($H61=$FA$1,AR61,0)</f>
        <v>0</v>
      </c>
      <c r="FC61" s="6">
        <f t="shared" ref="FC61:FK61" si="566">IF($H61=$FA$1,-AS61,0)</f>
        <v>0</v>
      </c>
      <c r="FD61" s="6">
        <f t="shared" si="566"/>
        <v>0</v>
      </c>
      <c r="FE61" s="6">
        <f t="shared" si="566"/>
        <v>0</v>
      </c>
      <c r="FF61" s="6">
        <f t="shared" si="566"/>
        <v>0</v>
      </c>
      <c r="FG61" s="6">
        <f t="shared" si="566"/>
        <v>0</v>
      </c>
      <c r="FH61" s="6">
        <f t="shared" si="566"/>
        <v>0</v>
      </c>
      <c r="FI61" s="6">
        <f t="shared" si="566"/>
        <v>0</v>
      </c>
      <c r="FJ61" s="6">
        <f t="shared" si="566"/>
        <v>0</v>
      </c>
      <c r="FK61" s="6">
        <f t="shared" si="566"/>
        <v>0</v>
      </c>
      <c r="FL61" s="30">
        <f t="shared" si="565"/>
        <v>0</v>
      </c>
    </row>
    <row r="62" spans="2:168" ht="13.5" customHeight="1" x14ac:dyDescent="0.25">
      <c r="B62" s="389" t="s">
        <v>170</v>
      </c>
      <c r="C62" s="388"/>
      <c r="D62" s="18"/>
      <c r="E62" s="18"/>
      <c r="F62" s="388">
        <f t="shared" si="514"/>
        <v>0</v>
      </c>
      <c r="G62" s="18"/>
      <c r="H62" s="70" t="s">
        <v>63</v>
      </c>
      <c r="I62" s="10"/>
      <c r="J62" s="594"/>
      <c r="K62" s="596"/>
      <c r="L62" s="596"/>
      <c r="M62" s="596"/>
      <c r="N62" s="596"/>
      <c r="O62" s="596"/>
      <c r="P62" s="596"/>
      <c r="Q62" s="596"/>
      <c r="R62" s="596"/>
      <c r="S62" s="592"/>
      <c r="T62" s="592"/>
      <c r="AR62" s="6">
        <f t="shared" si="497"/>
        <v>0</v>
      </c>
      <c r="AS62" s="6">
        <f t="shared" si="498"/>
        <v>0</v>
      </c>
      <c r="AT62" s="6">
        <f t="shared" si="499"/>
        <v>0</v>
      </c>
      <c r="AU62" s="6">
        <f t="shared" si="500"/>
        <v>0</v>
      </c>
      <c r="AV62" s="6">
        <f t="shared" si="501"/>
        <v>0</v>
      </c>
      <c r="AW62" s="6">
        <f t="shared" si="502"/>
        <v>0</v>
      </c>
      <c r="AX62" s="6">
        <f t="shared" si="503"/>
        <v>0</v>
      </c>
      <c r="AY62" s="6">
        <f t="shared" si="504"/>
        <v>0</v>
      </c>
      <c r="AZ62" s="6">
        <f t="shared" si="505"/>
        <v>0</v>
      </c>
      <c r="BA62" s="6">
        <f t="shared" si="506"/>
        <v>0</v>
      </c>
      <c r="BB62" s="72">
        <f t="shared" si="513"/>
        <v>0</v>
      </c>
      <c r="CB62" s="30"/>
      <c r="CL62" s="46" t="str">
        <f t="shared" si="515"/>
        <v>Egenfinansiert drift</v>
      </c>
      <c r="CM62" s="72">
        <f t="shared" si="524"/>
        <v>0</v>
      </c>
      <c r="CN62" s="72">
        <f t="shared" si="516"/>
        <v>0</v>
      </c>
      <c r="CO62" s="72">
        <f t="shared" si="516"/>
        <v>0</v>
      </c>
      <c r="CP62" s="72">
        <f t="shared" si="516"/>
        <v>0</v>
      </c>
      <c r="CQ62" s="72">
        <f t="shared" si="516"/>
        <v>0</v>
      </c>
      <c r="CR62" s="72">
        <f t="shared" si="516"/>
        <v>0</v>
      </c>
      <c r="CS62" s="72">
        <f t="shared" si="516"/>
        <v>0</v>
      </c>
      <c r="CT62" s="72">
        <f t="shared" si="516"/>
        <v>0</v>
      </c>
      <c r="CU62" s="72">
        <f t="shared" si="516"/>
        <v>0</v>
      </c>
      <c r="CV62" s="72">
        <f t="shared" si="516"/>
        <v>0</v>
      </c>
      <c r="CW62" s="72">
        <f t="shared" si="525"/>
        <v>0</v>
      </c>
      <c r="CZ62" s="46" t="str">
        <f t="shared" si="517"/>
        <v>Egenfinansiert drift</v>
      </c>
      <c r="DA62" s="6">
        <f t="shared" si="518"/>
        <v>0</v>
      </c>
      <c r="DB62" s="6">
        <f t="shared" si="518"/>
        <v>0</v>
      </c>
      <c r="DC62" s="6">
        <f t="shared" si="518"/>
        <v>0</v>
      </c>
      <c r="DD62" s="6">
        <f t="shared" si="518"/>
        <v>0</v>
      </c>
      <c r="DE62" s="6">
        <f t="shared" si="518"/>
        <v>0</v>
      </c>
      <c r="DF62" s="6">
        <f t="shared" si="518"/>
        <v>0</v>
      </c>
      <c r="DG62" s="6">
        <f t="shared" si="518"/>
        <v>0</v>
      </c>
      <c r="DH62" s="6">
        <f t="shared" si="518"/>
        <v>0</v>
      </c>
      <c r="DI62" s="6">
        <f t="shared" si="518"/>
        <v>0</v>
      </c>
      <c r="DJ62" s="6">
        <f t="shared" si="518"/>
        <v>0</v>
      </c>
      <c r="DK62" s="72">
        <f t="shared" si="526"/>
        <v>0</v>
      </c>
      <c r="DM62" s="46" t="str">
        <f t="shared" si="65"/>
        <v>Egenfinansiert drift</v>
      </c>
      <c r="DN62" s="6">
        <f t="shared" ref="DN62:DW63" si="567">IF($H62=$DM$1,CM62,0)</f>
        <v>0</v>
      </c>
      <c r="DO62" s="6">
        <f t="shared" si="567"/>
        <v>0</v>
      </c>
      <c r="DP62" s="6">
        <f t="shared" si="567"/>
        <v>0</v>
      </c>
      <c r="DQ62" s="6">
        <f t="shared" si="567"/>
        <v>0</v>
      </c>
      <c r="DR62" s="6">
        <f t="shared" si="567"/>
        <v>0</v>
      </c>
      <c r="DS62" s="6">
        <f t="shared" si="567"/>
        <v>0</v>
      </c>
      <c r="DT62" s="6">
        <f t="shared" si="567"/>
        <v>0</v>
      </c>
      <c r="DU62" s="6">
        <f t="shared" si="567"/>
        <v>0</v>
      </c>
      <c r="DV62" s="6">
        <f t="shared" si="567"/>
        <v>0</v>
      </c>
      <c r="DW62" s="6">
        <f t="shared" si="567"/>
        <v>0</v>
      </c>
      <c r="DX62" s="72">
        <f t="shared" si="527"/>
        <v>0</v>
      </c>
      <c r="DZ62" s="46" t="str">
        <f t="shared" si="67"/>
        <v>Egenfinansiert drift</v>
      </c>
      <c r="EA62" s="6">
        <f t="shared" ref="EA62:EJ63" si="568">IF($H62=$DZ$1,CM62,0)</f>
        <v>0</v>
      </c>
      <c r="EB62" s="6">
        <f t="shared" si="568"/>
        <v>0</v>
      </c>
      <c r="EC62" s="6">
        <f t="shared" si="568"/>
        <v>0</v>
      </c>
      <c r="ED62" s="6">
        <f t="shared" si="568"/>
        <v>0</v>
      </c>
      <c r="EE62" s="6">
        <f t="shared" si="568"/>
        <v>0</v>
      </c>
      <c r="EF62" s="6">
        <f t="shared" si="568"/>
        <v>0</v>
      </c>
      <c r="EG62" s="6">
        <f t="shared" si="568"/>
        <v>0</v>
      </c>
      <c r="EH62" s="6">
        <f t="shared" si="568"/>
        <v>0</v>
      </c>
      <c r="EI62" s="6">
        <f t="shared" si="568"/>
        <v>0</v>
      </c>
      <c r="EJ62" s="6">
        <f t="shared" si="568"/>
        <v>0</v>
      </c>
      <c r="EK62" s="30">
        <f t="shared" si="528"/>
        <v>0</v>
      </c>
      <c r="EM62" s="46" t="str">
        <f t="shared" si="69"/>
        <v>Egenfinansiert drift</v>
      </c>
      <c r="EN62" s="6">
        <f t="shared" ref="EN62:EW63" si="569">IF($H62=$EM$1,CM62,0)</f>
        <v>0</v>
      </c>
      <c r="EO62" s="6">
        <f t="shared" si="569"/>
        <v>0</v>
      </c>
      <c r="EP62" s="6">
        <f t="shared" si="569"/>
        <v>0</v>
      </c>
      <c r="EQ62" s="6">
        <f t="shared" si="569"/>
        <v>0</v>
      </c>
      <c r="ER62" s="6">
        <f t="shared" si="569"/>
        <v>0</v>
      </c>
      <c r="ES62" s="6">
        <f t="shared" si="569"/>
        <v>0</v>
      </c>
      <c r="ET62" s="6">
        <f t="shared" si="569"/>
        <v>0</v>
      </c>
      <c r="EU62" s="6">
        <f t="shared" si="569"/>
        <v>0</v>
      </c>
      <c r="EV62" s="6">
        <f t="shared" si="569"/>
        <v>0</v>
      </c>
      <c r="EW62" s="6">
        <f t="shared" si="569"/>
        <v>0</v>
      </c>
      <c r="EX62" s="30">
        <f t="shared" si="529"/>
        <v>0</v>
      </c>
      <c r="FA62" s="46" t="str">
        <f t="shared" si="55"/>
        <v>Egenfinansiert drift</v>
      </c>
      <c r="FB62" s="6">
        <f>IF($H62=$FA$1,AR62,0)</f>
        <v>0</v>
      </c>
      <c r="FC62" s="6">
        <f t="shared" ref="FC62:FK62" si="570">IF($H62=$FA$1,AS62,0)</f>
        <v>0</v>
      </c>
      <c r="FD62" s="6">
        <f t="shared" si="570"/>
        <v>0</v>
      </c>
      <c r="FE62" s="6">
        <f t="shared" si="570"/>
        <v>0</v>
      </c>
      <c r="FF62" s="6">
        <f t="shared" si="570"/>
        <v>0</v>
      </c>
      <c r="FG62" s="6">
        <f t="shared" si="570"/>
        <v>0</v>
      </c>
      <c r="FH62" s="6">
        <f t="shared" si="570"/>
        <v>0</v>
      </c>
      <c r="FI62" s="6">
        <f t="shared" si="570"/>
        <v>0</v>
      </c>
      <c r="FJ62" s="6">
        <f t="shared" si="570"/>
        <v>0</v>
      </c>
      <c r="FK62" s="6">
        <f t="shared" si="570"/>
        <v>0</v>
      </c>
      <c r="FL62" s="30">
        <f t="shared" si="523"/>
        <v>0</v>
      </c>
    </row>
    <row r="63" spans="2:168" ht="15" x14ac:dyDescent="0.25">
      <c r="B63" s="12" t="s">
        <v>131</v>
      </c>
      <c r="C63" s="16">
        <f>SUM(C55:C62)</f>
        <v>0</v>
      </c>
      <c r="D63" s="16"/>
      <c r="E63" s="16"/>
      <c r="F63" s="16">
        <f>SUM(F55:F62)</f>
        <v>0</v>
      </c>
      <c r="G63" s="16"/>
      <c r="H63" s="12"/>
      <c r="I63" s="12"/>
      <c r="J63" s="13"/>
      <c r="K63" s="13">
        <f t="shared" ref="K63:T63" si="571">SUM(K55:K62)</f>
        <v>0</v>
      </c>
      <c r="L63" s="13">
        <f t="shared" si="571"/>
        <v>0</v>
      </c>
      <c r="M63" s="13">
        <f t="shared" si="571"/>
        <v>0</v>
      </c>
      <c r="N63" s="13">
        <f t="shared" si="571"/>
        <v>0</v>
      </c>
      <c r="O63" s="13">
        <f t="shared" si="571"/>
        <v>0</v>
      </c>
      <c r="P63" s="13">
        <f t="shared" si="571"/>
        <v>0</v>
      </c>
      <c r="Q63" s="13">
        <f t="shared" si="571"/>
        <v>0</v>
      </c>
      <c r="R63" s="13">
        <f t="shared" si="571"/>
        <v>0</v>
      </c>
      <c r="S63" s="13">
        <f t="shared" si="571"/>
        <v>0</v>
      </c>
      <c r="T63" s="13">
        <f t="shared" si="571"/>
        <v>0</v>
      </c>
      <c r="AR63" s="8">
        <f t="shared" ref="AR63:BA63" si="572">SUM(AR55:AR62)</f>
        <v>0</v>
      </c>
      <c r="AS63" s="8">
        <f t="shared" si="572"/>
        <v>0</v>
      </c>
      <c r="AT63" s="8">
        <f t="shared" si="572"/>
        <v>0</v>
      </c>
      <c r="AU63" s="8">
        <f t="shared" si="572"/>
        <v>0</v>
      </c>
      <c r="AV63" s="8">
        <f t="shared" si="572"/>
        <v>0</v>
      </c>
      <c r="AW63" s="8">
        <f t="shared" si="572"/>
        <v>0</v>
      </c>
      <c r="AX63" s="8">
        <f t="shared" si="572"/>
        <v>0</v>
      </c>
      <c r="AY63" s="8">
        <f t="shared" si="572"/>
        <v>0</v>
      </c>
      <c r="AZ63" s="8">
        <f t="shared" si="572"/>
        <v>0</v>
      </c>
      <c r="BA63" s="8">
        <f t="shared" si="572"/>
        <v>0</v>
      </c>
      <c r="BB63" s="72">
        <f t="shared" si="513"/>
        <v>0</v>
      </c>
      <c r="CB63" s="30"/>
      <c r="CL63" s="46" t="str">
        <f t="shared" si="515"/>
        <v>Sum drift</v>
      </c>
      <c r="CM63" s="72">
        <f t="shared" ref="CM63:CV63" si="573">SUM(CM56:CM62)</f>
        <v>0</v>
      </c>
      <c r="CN63" s="72">
        <f t="shared" si="573"/>
        <v>0</v>
      </c>
      <c r="CO63" s="72">
        <f t="shared" si="573"/>
        <v>0</v>
      </c>
      <c r="CP63" s="72">
        <f t="shared" si="573"/>
        <v>0</v>
      </c>
      <c r="CQ63" s="72">
        <f t="shared" si="573"/>
        <v>0</v>
      </c>
      <c r="CR63" s="72">
        <f t="shared" si="573"/>
        <v>0</v>
      </c>
      <c r="CS63" s="72">
        <f t="shared" si="573"/>
        <v>0</v>
      </c>
      <c r="CT63" s="72">
        <f t="shared" si="573"/>
        <v>0</v>
      </c>
      <c r="CU63" s="72">
        <f t="shared" si="573"/>
        <v>0</v>
      </c>
      <c r="CV63" s="72">
        <f t="shared" si="573"/>
        <v>0</v>
      </c>
      <c r="CW63" s="72">
        <f t="shared" si="525"/>
        <v>0</v>
      </c>
      <c r="CZ63" s="46" t="str">
        <f t="shared" si="517"/>
        <v>Sum drift</v>
      </c>
      <c r="DA63" s="6">
        <f t="shared" si="518"/>
        <v>0</v>
      </c>
      <c r="DB63" s="6">
        <f t="shared" si="518"/>
        <v>0</v>
      </c>
      <c r="DC63" s="6">
        <f t="shared" si="518"/>
        <v>0</v>
      </c>
      <c r="DD63" s="6">
        <f t="shared" si="518"/>
        <v>0</v>
      </c>
      <c r="DE63" s="6">
        <f t="shared" si="518"/>
        <v>0</v>
      </c>
      <c r="DF63" s="6">
        <f t="shared" si="518"/>
        <v>0</v>
      </c>
      <c r="DG63" s="6">
        <f t="shared" si="518"/>
        <v>0</v>
      </c>
      <c r="DH63" s="6">
        <f t="shared" si="518"/>
        <v>0</v>
      </c>
      <c r="DI63" s="6">
        <f t="shared" si="518"/>
        <v>0</v>
      </c>
      <c r="DJ63" s="6">
        <f t="shared" si="518"/>
        <v>0</v>
      </c>
      <c r="DK63" s="72">
        <f t="shared" si="526"/>
        <v>0</v>
      </c>
      <c r="DM63" s="46" t="str">
        <f t="shared" si="65"/>
        <v>Sum drift</v>
      </c>
      <c r="DN63" s="6">
        <f t="shared" si="567"/>
        <v>0</v>
      </c>
      <c r="DO63" s="6">
        <f t="shared" si="567"/>
        <v>0</v>
      </c>
      <c r="DP63" s="6">
        <f t="shared" si="567"/>
        <v>0</v>
      </c>
      <c r="DQ63" s="6">
        <f t="shared" si="567"/>
        <v>0</v>
      </c>
      <c r="DR63" s="6">
        <f t="shared" si="567"/>
        <v>0</v>
      </c>
      <c r="DS63" s="6">
        <f t="shared" si="567"/>
        <v>0</v>
      </c>
      <c r="DT63" s="6">
        <f t="shared" si="567"/>
        <v>0</v>
      </c>
      <c r="DU63" s="6">
        <f t="shared" si="567"/>
        <v>0</v>
      </c>
      <c r="DV63" s="6">
        <f t="shared" si="567"/>
        <v>0</v>
      </c>
      <c r="DW63" s="6">
        <f t="shared" si="567"/>
        <v>0</v>
      </c>
      <c r="DX63" s="72">
        <f t="shared" si="527"/>
        <v>0</v>
      </c>
      <c r="DZ63" s="46" t="str">
        <f t="shared" si="67"/>
        <v>Sum drift</v>
      </c>
      <c r="EA63" s="6">
        <f t="shared" si="568"/>
        <v>0</v>
      </c>
      <c r="EB63" s="6">
        <f t="shared" si="568"/>
        <v>0</v>
      </c>
      <c r="EC63" s="6">
        <f t="shared" si="568"/>
        <v>0</v>
      </c>
      <c r="ED63" s="6">
        <f t="shared" si="568"/>
        <v>0</v>
      </c>
      <c r="EE63" s="6">
        <f t="shared" si="568"/>
        <v>0</v>
      </c>
      <c r="EF63" s="6">
        <f t="shared" si="568"/>
        <v>0</v>
      </c>
      <c r="EG63" s="6">
        <f t="shared" si="568"/>
        <v>0</v>
      </c>
      <c r="EH63" s="6">
        <f t="shared" si="568"/>
        <v>0</v>
      </c>
      <c r="EI63" s="6">
        <f t="shared" si="568"/>
        <v>0</v>
      </c>
      <c r="EJ63" s="6">
        <f t="shared" si="568"/>
        <v>0</v>
      </c>
      <c r="EK63" s="30">
        <f t="shared" si="528"/>
        <v>0</v>
      </c>
      <c r="EM63" s="46" t="str">
        <f t="shared" si="69"/>
        <v>Sum drift</v>
      </c>
      <c r="EN63" s="6">
        <f t="shared" si="569"/>
        <v>0</v>
      </c>
      <c r="EO63" s="6">
        <f t="shared" si="569"/>
        <v>0</v>
      </c>
      <c r="EP63" s="6">
        <f t="shared" si="569"/>
        <v>0</v>
      </c>
      <c r="EQ63" s="6">
        <f t="shared" si="569"/>
        <v>0</v>
      </c>
      <c r="ER63" s="6">
        <f t="shared" si="569"/>
        <v>0</v>
      </c>
      <c r="ES63" s="6">
        <f t="shared" si="569"/>
        <v>0</v>
      </c>
      <c r="ET63" s="6">
        <f t="shared" si="569"/>
        <v>0</v>
      </c>
      <c r="EU63" s="6">
        <f t="shared" si="569"/>
        <v>0</v>
      </c>
      <c r="EV63" s="6">
        <f t="shared" si="569"/>
        <v>0</v>
      </c>
      <c r="EW63" s="6">
        <f t="shared" si="569"/>
        <v>0</v>
      </c>
      <c r="EX63" s="30">
        <f t="shared" si="529"/>
        <v>0</v>
      </c>
      <c r="FA63" s="46" t="str">
        <f t="shared" si="55"/>
        <v>Sum drift</v>
      </c>
      <c r="FB63" s="8">
        <f t="shared" ref="FB63:FK63" si="574">SUM(FB56:FB62)</f>
        <v>0</v>
      </c>
      <c r="FC63" s="8">
        <f t="shared" si="574"/>
        <v>0</v>
      </c>
      <c r="FD63" s="8">
        <f t="shared" si="574"/>
        <v>0</v>
      </c>
      <c r="FE63" s="8">
        <f t="shared" si="574"/>
        <v>0</v>
      </c>
      <c r="FF63" s="8">
        <f t="shared" si="574"/>
        <v>0</v>
      </c>
      <c r="FG63" s="8">
        <f t="shared" si="574"/>
        <v>0</v>
      </c>
      <c r="FH63" s="8">
        <f t="shared" si="574"/>
        <v>0</v>
      </c>
      <c r="FI63" s="8">
        <f t="shared" si="574"/>
        <v>0</v>
      </c>
      <c r="FJ63" s="8">
        <f t="shared" si="574"/>
        <v>0</v>
      </c>
      <c r="FK63" s="8">
        <f t="shared" si="574"/>
        <v>0</v>
      </c>
      <c r="FL63" s="63">
        <f t="shared" si="523"/>
        <v>0</v>
      </c>
    </row>
    <row r="64" spans="2:168" ht="21" x14ac:dyDescent="0.35">
      <c r="B64" s="24"/>
      <c r="H64" s="24"/>
      <c r="I64" s="24"/>
      <c r="J64" s="24"/>
      <c r="K64" s="29" t="s">
        <v>132</v>
      </c>
      <c r="CB64" s="30"/>
      <c r="CZ64" s="46"/>
      <c r="DM64" s="46">
        <f t="shared" si="65"/>
        <v>0</v>
      </c>
      <c r="DZ64" s="46">
        <f t="shared" si="67"/>
        <v>0</v>
      </c>
      <c r="EM64" s="46">
        <f t="shared" si="69"/>
        <v>0</v>
      </c>
      <c r="FA64" s="46">
        <f t="shared" si="55"/>
        <v>0</v>
      </c>
    </row>
    <row r="65" spans="2:168" ht="15" x14ac:dyDescent="0.25">
      <c r="B65" s="242" t="s">
        <v>133</v>
      </c>
      <c r="C65" s="244" t="s">
        <v>67</v>
      </c>
      <c r="D65" s="244"/>
      <c r="E65" s="244"/>
      <c r="F65" s="244" t="s">
        <v>70</v>
      </c>
      <c r="G65" s="244"/>
      <c r="H65" s="242"/>
      <c r="I65" s="242"/>
      <c r="J65" s="242" t="s">
        <v>104</v>
      </c>
      <c r="K65" s="243">
        <f t="shared" ref="K65:T65" si="575">K54</f>
        <v>1</v>
      </c>
      <c r="L65" s="243">
        <f t="shared" si="575"/>
        <v>2</v>
      </c>
      <c r="M65" s="243">
        <f t="shared" si="575"/>
        <v>3</v>
      </c>
      <c r="N65" s="243">
        <f t="shared" si="575"/>
        <v>4</v>
      </c>
      <c r="O65" s="243">
        <f t="shared" si="575"/>
        <v>5</v>
      </c>
      <c r="P65" s="243">
        <f t="shared" si="575"/>
        <v>6</v>
      </c>
      <c r="Q65" s="243">
        <f t="shared" si="575"/>
        <v>7</v>
      </c>
      <c r="R65" s="243">
        <f t="shared" si="575"/>
        <v>8</v>
      </c>
      <c r="S65" s="243">
        <f t="shared" si="575"/>
        <v>9</v>
      </c>
      <c r="T65" s="243">
        <f t="shared" si="575"/>
        <v>10</v>
      </c>
      <c r="AR65" s="8">
        <f t="shared" ref="AR65:BA70" si="576">K65</f>
        <v>1</v>
      </c>
      <c r="AS65" s="8">
        <f t="shared" si="576"/>
        <v>2</v>
      </c>
      <c r="AT65" s="8">
        <f t="shared" si="576"/>
        <v>3</v>
      </c>
      <c r="AU65" s="8">
        <f t="shared" si="576"/>
        <v>4</v>
      </c>
      <c r="AV65" s="8">
        <f t="shared" si="576"/>
        <v>5</v>
      </c>
      <c r="AW65" s="8">
        <f t="shared" si="576"/>
        <v>6</v>
      </c>
      <c r="AX65" s="8">
        <f t="shared" si="576"/>
        <v>7</v>
      </c>
      <c r="AY65" s="8">
        <f t="shared" si="576"/>
        <v>8</v>
      </c>
      <c r="AZ65" s="8">
        <f t="shared" si="576"/>
        <v>9</v>
      </c>
      <c r="BA65" s="8">
        <f t="shared" si="576"/>
        <v>10</v>
      </c>
      <c r="CB65" s="30"/>
      <c r="CM65" s="30">
        <f>AR65</f>
        <v>1</v>
      </c>
      <c r="CN65" s="30">
        <f t="shared" ref="CN65:CV65" si="577">AS65</f>
        <v>2</v>
      </c>
      <c r="CO65" s="30">
        <f t="shared" si="577"/>
        <v>3</v>
      </c>
      <c r="CP65" s="30">
        <f t="shared" si="577"/>
        <v>4</v>
      </c>
      <c r="CQ65" s="30">
        <f t="shared" si="577"/>
        <v>5</v>
      </c>
      <c r="CR65" s="30">
        <f t="shared" si="577"/>
        <v>6</v>
      </c>
      <c r="CS65" s="30">
        <f t="shared" si="577"/>
        <v>7</v>
      </c>
      <c r="CT65" s="30">
        <f t="shared" si="577"/>
        <v>8</v>
      </c>
      <c r="CU65" s="30">
        <f t="shared" si="577"/>
        <v>9</v>
      </c>
      <c r="CV65" s="30">
        <f t="shared" si="577"/>
        <v>10</v>
      </c>
      <c r="CW65" s="202" t="s">
        <v>70</v>
      </c>
      <c r="CZ65" s="46"/>
      <c r="DA65" s="8">
        <f>AR65</f>
        <v>1</v>
      </c>
      <c r="DB65" s="8">
        <f t="shared" ref="DB65:DK65" si="578">AS65</f>
        <v>2</v>
      </c>
      <c r="DC65" s="8">
        <f t="shared" si="578"/>
        <v>3</v>
      </c>
      <c r="DD65" s="8">
        <f t="shared" si="578"/>
        <v>4</v>
      </c>
      <c r="DE65" s="8">
        <f t="shared" si="578"/>
        <v>5</v>
      </c>
      <c r="DF65" s="8">
        <f t="shared" si="578"/>
        <v>6</v>
      </c>
      <c r="DG65" s="8">
        <f t="shared" si="578"/>
        <v>7</v>
      </c>
      <c r="DH65" s="8">
        <f t="shared" si="578"/>
        <v>8</v>
      </c>
      <c r="DI65" s="8">
        <f t="shared" si="578"/>
        <v>9</v>
      </c>
      <c r="DJ65" s="8">
        <f t="shared" si="578"/>
        <v>10</v>
      </c>
      <c r="DK65" s="8">
        <f t="shared" si="578"/>
        <v>0</v>
      </c>
      <c r="DM65" s="46">
        <f t="shared" si="65"/>
        <v>0</v>
      </c>
      <c r="DN65" s="8">
        <f t="shared" ref="DN65:DX65" si="579">DN61</f>
        <v>0</v>
      </c>
      <c r="DO65" s="8">
        <f t="shared" si="579"/>
        <v>0</v>
      </c>
      <c r="DP65" s="8">
        <f t="shared" si="579"/>
        <v>0</v>
      </c>
      <c r="DQ65" s="8">
        <f t="shared" si="579"/>
        <v>0</v>
      </c>
      <c r="DR65" s="8">
        <f t="shared" si="579"/>
        <v>0</v>
      </c>
      <c r="DS65" s="8">
        <f t="shared" si="579"/>
        <v>0</v>
      </c>
      <c r="DT65" s="8">
        <f t="shared" si="579"/>
        <v>0</v>
      </c>
      <c r="DU65" s="8">
        <f t="shared" si="579"/>
        <v>0</v>
      </c>
      <c r="DV65" s="8">
        <f t="shared" si="579"/>
        <v>0</v>
      </c>
      <c r="DW65" s="8">
        <f t="shared" si="579"/>
        <v>0</v>
      </c>
      <c r="DX65" s="8">
        <f t="shared" si="579"/>
        <v>0</v>
      </c>
      <c r="DZ65" s="46">
        <f t="shared" si="67"/>
        <v>0</v>
      </c>
      <c r="EA65" s="8">
        <f t="shared" ref="EA65:EK65" si="580">EA61</f>
        <v>0</v>
      </c>
      <c r="EB65" s="8">
        <f t="shared" si="580"/>
        <v>0</v>
      </c>
      <c r="EC65" s="8">
        <f t="shared" si="580"/>
        <v>0</v>
      </c>
      <c r="ED65" s="8">
        <f t="shared" si="580"/>
        <v>0</v>
      </c>
      <c r="EE65" s="8">
        <f t="shared" si="580"/>
        <v>0</v>
      </c>
      <c r="EF65" s="8">
        <f t="shared" si="580"/>
        <v>0</v>
      </c>
      <c r="EG65" s="8">
        <f t="shared" si="580"/>
        <v>0</v>
      </c>
      <c r="EH65" s="8">
        <f t="shared" si="580"/>
        <v>0</v>
      </c>
      <c r="EI65" s="8">
        <f t="shared" si="580"/>
        <v>0</v>
      </c>
      <c r="EJ65" s="8">
        <f t="shared" si="580"/>
        <v>0</v>
      </c>
      <c r="EK65" s="8">
        <f t="shared" si="580"/>
        <v>0</v>
      </c>
      <c r="EM65" s="46">
        <f t="shared" si="69"/>
        <v>0</v>
      </c>
      <c r="EN65" s="8">
        <f t="shared" ref="EN65:EX65" si="581">EN61</f>
        <v>0</v>
      </c>
      <c r="EO65" s="8">
        <f t="shared" si="581"/>
        <v>0</v>
      </c>
      <c r="EP65" s="8">
        <f t="shared" si="581"/>
        <v>0</v>
      </c>
      <c r="EQ65" s="8">
        <f t="shared" si="581"/>
        <v>0</v>
      </c>
      <c r="ER65" s="8">
        <f t="shared" si="581"/>
        <v>0</v>
      </c>
      <c r="ES65" s="8">
        <f t="shared" si="581"/>
        <v>0</v>
      </c>
      <c r="ET65" s="8">
        <f t="shared" si="581"/>
        <v>0</v>
      </c>
      <c r="EU65" s="8">
        <f t="shared" si="581"/>
        <v>0</v>
      </c>
      <c r="EV65" s="8">
        <f t="shared" si="581"/>
        <v>0</v>
      </c>
      <c r="EW65" s="8">
        <f t="shared" si="581"/>
        <v>0</v>
      </c>
      <c r="EX65" s="8">
        <f t="shared" si="581"/>
        <v>0</v>
      </c>
      <c r="FA65" s="46">
        <f t="shared" si="55"/>
        <v>0</v>
      </c>
      <c r="FB65" s="8">
        <f t="shared" ref="FB65:FL65" si="582">FB61</f>
        <v>0</v>
      </c>
      <c r="FC65" s="8">
        <f t="shared" si="582"/>
        <v>0</v>
      </c>
      <c r="FD65" s="8">
        <f t="shared" si="582"/>
        <v>0</v>
      </c>
      <c r="FE65" s="8">
        <f t="shared" si="582"/>
        <v>0</v>
      </c>
      <c r="FF65" s="8">
        <f t="shared" si="582"/>
        <v>0</v>
      </c>
      <c r="FG65" s="8">
        <f t="shared" si="582"/>
        <v>0</v>
      </c>
      <c r="FH65" s="8">
        <f t="shared" si="582"/>
        <v>0</v>
      </c>
      <c r="FI65" s="8">
        <f t="shared" si="582"/>
        <v>0</v>
      </c>
      <c r="FJ65" s="8">
        <f t="shared" si="582"/>
        <v>0</v>
      </c>
      <c r="FK65" s="8">
        <f t="shared" si="582"/>
        <v>0</v>
      </c>
      <c r="FL65" s="8">
        <f t="shared" si="582"/>
        <v>0</v>
      </c>
    </row>
    <row r="66" spans="2:168" ht="15" x14ac:dyDescent="0.25">
      <c r="B66" s="389" t="s">
        <v>134</v>
      </c>
      <c r="C66" s="388"/>
      <c r="D66" s="17"/>
      <c r="E66" s="17"/>
      <c r="F66" s="388">
        <f>SUM(K66:T66)</f>
        <v>0</v>
      </c>
      <c r="G66" s="17"/>
      <c r="H66" s="585"/>
      <c r="I66" s="9"/>
      <c r="J66" s="594"/>
      <c r="K66" s="592"/>
      <c r="L66" s="592"/>
      <c r="M66" s="592"/>
      <c r="N66" s="592"/>
      <c r="O66" s="592"/>
      <c r="P66" s="592"/>
      <c r="Q66" s="592"/>
      <c r="R66" s="592"/>
      <c r="S66" s="592"/>
      <c r="T66" s="592"/>
      <c r="AR66" s="6">
        <f t="shared" si="576"/>
        <v>0</v>
      </c>
      <c r="AS66" s="6">
        <f t="shared" si="576"/>
        <v>0</v>
      </c>
      <c r="AT66" s="6">
        <f t="shared" si="576"/>
        <v>0</v>
      </c>
      <c r="AU66" s="6">
        <f t="shared" si="576"/>
        <v>0</v>
      </c>
      <c r="AV66" s="6">
        <f t="shared" si="576"/>
        <v>0</v>
      </c>
      <c r="AW66" s="6">
        <f t="shared" si="576"/>
        <v>0</v>
      </c>
      <c r="AX66" s="6">
        <f t="shared" si="576"/>
        <v>0</v>
      </c>
      <c r="AY66" s="6">
        <f t="shared" si="576"/>
        <v>0</v>
      </c>
      <c r="AZ66" s="6">
        <f t="shared" si="576"/>
        <v>0</v>
      </c>
      <c r="BA66" s="6">
        <f t="shared" si="576"/>
        <v>0</v>
      </c>
      <c r="BB66" s="72">
        <f t="shared" ref="BB66:BB69" si="583">SUM(AR66:BA66)</f>
        <v>0</v>
      </c>
      <c r="CB66" s="30"/>
      <c r="CL66" s="46" t="str">
        <f t="shared" ref="CL66:CL71" si="584">B66</f>
        <v>Internasjonal finansiering</v>
      </c>
      <c r="CM66" s="72">
        <f>IF($H66="Egenandel",0,-AR66)</f>
        <v>0</v>
      </c>
      <c r="CN66" s="72">
        <f t="shared" ref="CN66:CV69" si="585">IF($H66="Egenandel",0,-AS66)</f>
        <v>0</v>
      </c>
      <c r="CO66" s="72">
        <f t="shared" si="585"/>
        <v>0</v>
      </c>
      <c r="CP66" s="72">
        <f t="shared" si="585"/>
        <v>0</v>
      </c>
      <c r="CQ66" s="72">
        <f t="shared" si="585"/>
        <v>0</v>
      </c>
      <c r="CR66" s="72">
        <f t="shared" si="585"/>
        <v>0</v>
      </c>
      <c r="CS66" s="72">
        <f t="shared" si="585"/>
        <v>0</v>
      </c>
      <c r="CT66" s="72">
        <f t="shared" si="585"/>
        <v>0</v>
      </c>
      <c r="CU66" s="72">
        <f t="shared" si="585"/>
        <v>0</v>
      </c>
      <c r="CV66" s="72">
        <f t="shared" si="585"/>
        <v>0</v>
      </c>
      <c r="CW66" s="72">
        <f>SUM(CM66:CV66)</f>
        <v>0</v>
      </c>
      <c r="CZ66" s="46"/>
      <c r="DA66" s="40"/>
      <c r="DB66" s="40"/>
      <c r="DC66" s="40"/>
      <c r="DD66" s="40"/>
      <c r="DE66" s="40"/>
      <c r="DF66" s="40"/>
      <c r="DG66" s="40"/>
      <c r="DH66" s="40"/>
      <c r="DI66" s="40"/>
      <c r="DJ66" s="40"/>
      <c r="DK66" s="40"/>
      <c r="DM66" s="46">
        <f t="shared" si="65"/>
        <v>0</v>
      </c>
      <c r="DN66" s="40"/>
      <c r="DO66" s="40"/>
      <c r="DP66" s="40"/>
      <c r="DQ66" s="40"/>
      <c r="DR66" s="40"/>
      <c r="DS66" s="40"/>
      <c r="DT66" s="40"/>
      <c r="DU66" s="40"/>
      <c r="DV66" s="40"/>
      <c r="DW66" s="40"/>
      <c r="DX66" s="40"/>
      <c r="DZ66" s="46">
        <f t="shared" si="67"/>
        <v>0</v>
      </c>
      <c r="EA66" s="40"/>
      <c r="EB66" s="40"/>
      <c r="EC66" s="40"/>
      <c r="ED66" s="40"/>
      <c r="EE66" s="40"/>
      <c r="EF66" s="40"/>
      <c r="EG66" s="40"/>
      <c r="EH66" s="40"/>
      <c r="EI66" s="40"/>
      <c r="EJ66" s="40"/>
      <c r="EK66" s="40"/>
      <c r="EM66" s="46">
        <f t="shared" si="69"/>
        <v>0</v>
      </c>
      <c r="EN66" s="40"/>
      <c r="EO66" s="40"/>
      <c r="EP66" s="40"/>
      <c r="EQ66" s="40"/>
      <c r="ER66" s="40"/>
      <c r="ES66" s="40"/>
      <c r="ET66" s="40"/>
      <c r="EU66" s="40"/>
      <c r="EV66" s="40"/>
      <c r="EW66" s="40"/>
      <c r="EX66" s="40"/>
      <c r="FA66" s="46">
        <f t="shared" si="55"/>
        <v>0</v>
      </c>
      <c r="FB66" s="40"/>
      <c r="FC66" s="40"/>
      <c r="FD66" s="40"/>
      <c r="FE66" s="40"/>
      <c r="FF66" s="40"/>
      <c r="FG66" s="40"/>
      <c r="FH66" s="40"/>
      <c r="FI66" s="40"/>
      <c r="FJ66" s="40"/>
      <c r="FK66" s="40"/>
      <c r="FL66" s="40"/>
    </row>
    <row r="67" spans="2:168" ht="15" x14ac:dyDescent="0.25">
      <c r="B67" s="389" t="s">
        <v>136</v>
      </c>
      <c r="C67" s="388"/>
      <c r="D67" s="17"/>
      <c r="E67" s="17"/>
      <c r="F67" s="388">
        <f t="shared" ref="F67:F69" si="586">SUM(K67:T67)</f>
        <v>0</v>
      </c>
      <c r="G67" s="17"/>
      <c r="H67" s="585"/>
      <c r="I67" s="9"/>
      <c r="J67" s="594"/>
      <c r="K67" s="592"/>
      <c r="L67" s="592"/>
      <c r="M67" s="592"/>
      <c r="N67" s="592"/>
      <c r="O67" s="592"/>
      <c r="P67" s="592"/>
      <c r="Q67" s="592"/>
      <c r="R67" s="592"/>
      <c r="S67" s="592"/>
      <c r="T67" s="592"/>
      <c r="AR67" s="6">
        <f t="shared" si="576"/>
        <v>0</v>
      </c>
      <c r="AS67" s="6">
        <f t="shared" si="576"/>
        <v>0</v>
      </c>
      <c r="AT67" s="6">
        <f t="shared" si="576"/>
        <v>0</v>
      </c>
      <c r="AU67" s="6">
        <f t="shared" si="576"/>
        <v>0</v>
      </c>
      <c r="AV67" s="6">
        <f t="shared" si="576"/>
        <v>0</v>
      </c>
      <c r="AW67" s="6">
        <f t="shared" si="576"/>
        <v>0</v>
      </c>
      <c r="AX67" s="6">
        <f t="shared" si="576"/>
        <v>0</v>
      </c>
      <c r="AY67" s="6">
        <f t="shared" si="576"/>
        <v>0</v>
      </c>
      <c r="AZ67" s="6">
        <f t="shared" si="576"/>
        <v>0</v>
      </c>
      <c r="BA67" s="6">
        <f t="shared" si="576"/>
        <v>0</v>
      </c>
      <c r="BB67" s="72">
        <f t="shared" si="583"/>
        <v>0</v>
      </c>
      <c r="CB67" s="30"/>
      <c r="CL67" s="46" t="str">
        <f t="shared" si="584"/>
        <v>Anne offentlig finansiering</v>
      </c>
      <c r="CM67" s="72">
        <f>IF($H67="Egenandel",0,-AR67)</f>
        <v>0</v>
      </c>
      <c r="CN67" s="72">
        <f t="shared" si="585"/>
        <v>0</v>
      </c>
      <c r="CO67" s="72">
        <f t="shared" si="585"/>
        <v>0</v>
      </c>
      <c r="CP67" s="72">
        <f t="shared" si="585"/>
        <v>0</v>
      </c>
      <c r="CQ67" s="72">
        <f t="shared" si="585"/>
        <v>0</v>
      </c>
      <c r="CR67" s="72">
        <f t="shared" si="585"/>
        <v>0</v>
      </c>
      <c r="CS67" s="72">
        <f t="shared" si="585"/>
        <v>0</v>
      </c>
      <c r="CT67" s="72">
        <f t="shared" si="585"/>
        <v>0</v>
      </c>
      <c r="CU67" s="72">
        <f t="shared" si="585"/>
        <v>0</v>
      </c>
      <c r="CV67" s="72">
        <f t="shared" si="585"/>
        <v>0</v>
      </c>
      <c r="CW67" s="72">
        <f>SUM(CM67:CV67)</f>
        <v>0</v>
      </c>
      <c r="CZ67" s="46" t="str">
        <f t="shared" ref="CZ67:CZ71" si="587">CL67</f>
        <v>Anne offentlig finansiering</v>
      </c>
      <c r="DA67" s="6">
        <f t="shared" ref="DA67:DJ71" si="588">IF($H67="NFR",CM67,0)</f>
        <v>0</v>
      </c>
      <c r="DB67" s="6">
        <f t="shared" si="588"/>
        <v>0</v>
      </c>
      <c r="DC67" s="6">
        <f t="shared" si="588"/>
        <v>0</v>
      </c>
      <c r="DD67" s="6">
        <f t="shared" si="588"/>
        <v>0</v>
      </c>
      <c r="DE67" s="6">
        <f t="shared" si="588"/>
        <v>0</v>
      </c>
      <c r="DF67" s="6">
        <f t="shared" si="588"/>
        <v>0</v>
      </c>
      <c r="DG67" s="6">
        <f t="shared" si="588"/>
        <v>0</v>
      </c>
      <c r="DH67" s="6">
        <f t="shared" si="588"/>
        <v>0</v>
      </c>
      <c r="DI67" s="6">
        <f t="shared" si="588"/>
        <v>0</v>
      </c>
      <c r="DJ67" s="6">
        <f t="shared" si="588"/>
        <v>0</v>
      </c>
      <c r="DK67" s="72">
        <f>SUM(DA67:DJ67)</f>
        <v>0</v>
      </c>
      <c r="DM67" s="46" t="str">
        <f t="shared" si="65"/>
        <v>Anne offentlig finansiering</v>
      </c>
      <c r="DN67" s="6">
        <f t="shared" ref="DN67:DW69" si="589">IF($H67=$DM$1,CM67,0)</f>
        <v>0</v>
      </c>
      <c r="DO67" s="6">
        <f t="shared" si="589"/>
        <v>0</v>
      </c>
      <c r="DP67" s="6">
        <f t="shared" si="589"/>
        <v>0</v>
      </c>
      <c r="DQ67" s="6">
        <f t="shared" si="589"/>
        <v>0</v>
      </c>
      <c r="DR67" s="6">
        <f t="shared" si="589"/>
        <v>0</v>
      </c>
      <c r="DS67" s="6">
        <f t="shared" si="589"/>
        <v>0</v>
      </c>
      <c r="DT67" s="6">
        <f t="shared" si="589"/>
        <v>0</v>
      </c>
      <c r="DU67" s="6">
        <f t="shared" si="589"/>
        <v>0</v>
      </c>
      <c r="DV67" s="6">
        <f t="shared" si="589"/>
        <v>0</v>
      </c>
      <c r="DW67" s="6">
        <f t="shared" si="589"/>
        <v>0</v>
      </c>
      <c r="DX67" s="72">
        <f>SUM(DN67:DW67)</f>
        <v>0</v>
      </c>
      <c r="DZ67" s="46" t="str">
        <f t="shared" si="67"/>
        <v>Anne offentlig finansiering</v>
      </c>
      <c r="EA67" s="6">
        <f t="shared" ref="EA67:EJ69" si="590">IF($H67=$DZ$1,CM67,0)</f>
        <v>0</v>
      </c>
      <c r="EB67" s="6">
        <f t="shared" si="590"/>
        <v>0</v>
      </c>
      <c r="EC67" s="6">
        <f t="shared" si="590"/>
        <v>0</v>
      </c>
      <c r="ED67" s="6">
        <f t="shared" si="590"/>
        <v>0</v>
      </c>
      <c r="EE67" s="6">
        <f t="shared" si="590"/>
        <v>0</v>
      </c>
      <c r="EF67" s="6">
        <f t="shared" si="590"/>
        <v>0</v>
      </c>
      <c r="EG67" s="6">
        <f t="shared" si="590"/>
        <v>0</v>
      </c>
      <c r="EH67" s="6">
        <f t="shared" si="590"/>
        <v>0</v>
      </c>
      <c r="EI67" s="6">
        <f t="shared" si="590"/>
        <v>0</v>
      </c>
      <c r="EJ67" s="6">
        <f t="shared" si="590"/>
        <v>0</v>
      </c>
      <c r="EK67" s="30">
        <f>SUM(EA67:EJ67)</f>
        <v>0</v>
      </c>
      <c r="EM67" s="46" t="str">
        <f t="shared" si="69"/>
        <v>Anne offentlig finansiering</v>
      </c>
      <c r="EN67" s="6">
        <f t="shared" ref="EN67:EW69" si="591">IF($H67=$EM$1,CM67,0)</f>
        <v>0</v>
      </c>
      <c r="EO67" s="6">
        <f t="shared" si="591"/>
        <v>0</v>
      </c>
      <c r="EP67" s="6">
        <f t="shared" si="591"/>
        <v>0</v>
      </c>
      <c r="EQ67" s="6">
        <f t="shared" si="591"/>
        <v>0</v>
      </c>
      <c r="ER67" s="6">
        <f t="shared" si="591"/>
        <v>0</v>
      </c>
      <c r="ES67" s="6">
        <f t="shared" si="591"/>
        <v>0</v>
      </c>
      <c r="ET67" s="6">
        <f t="shared" si="591"/>
        <v>0</v>
      </c>
      <c r="EU67" s="6">
        <f t="shared" si="591"/>
        <v>0</v>
      </c>
      <c r="EV67" s="6">
        <f t="shared" si="591"/>
        <v>0</v>
      </c>
      <c r="EW67" s="6">
        <f t="shared" si="591"/>
        <v>0</v>
      </c>
      <c r="EX67" s="30">
        <f>SUM(EN67:EW67)</f>
        <v>0</v>
      </c>
      <c r="FA67" s="46" t="str">
        <f t="shared" si="55"/>
        <v>Anne offentlig finansiering</v>
      </c>
      <c r="FB67" s="6">
        <f>IF($H67=$FA$1,AR67,0)</f>
        <v>0</v>
      </c>
      <c r="FC67" s="6">
        <f t="shared" ref="FC67:FK69" si="592">IF($H67=$FA$1,-AS67,0)</f>
        <v>0</v>
      </c>
      <c r="FD67" s="6">
        <f t="shared" si="592"/>
        <v>0</v>
      </c>
      <c r="FE67" s="6">
        <f t="shared" si="592"/>
        <v>0</v>
      </c>
      <c r="FF67" s="6">
        <f t="shared" si="592"/>
        <v>0</v>
      </c>
      <c r="FG67" s="6">
        <f t="shared" si="592"/>
        <v>0</v>
      </c>
      <c r="FH67" s="6">
        <f t="shared" si="592"/>
        <v>0</v>
      </c>
      <c r="FI67" s="6">
        <f t="shared" si="592"/>
        <v>0</v>
      </c>
      <c r="FJ67" s="6">
        <f t="shared" si="592"/>
        <v>0</v>
      </c>
      <c r="FK67" s="6">
        <f t="shared" si="592"/>
        <v>0</v>
      </c>
      <c r="FL67" s="30">
        <f t="shared" ref="FL67:FL69" si="593">SUM(FB67:FK67)</f>
        <v>0</v>
      </c>
    </row>
    <row r="68" spans="2:168" ht="15" x14ac:dyDescent="0.25">
      <c r="B68" s="389" t="s">
        <v>138</v>
      </c>
      <c r="C68" s="388"/>
      <c r="D68" s="17"/>
      <c r="E68" s="17"/>
      <c r="F68" s="388">
        <f t="shared" si="586"/>
        <v>0</v>
      </c>
      <c r="G68" s="17"/>
      <c r="H68" s="585"/>
      <c r="I68" s="10"/>
      <c r="J68" s="594"/>
      <c r="K68" s="592"/>
      <c r="L68" s="592"/>
      <c r="M68" s="592"/>
      <c r="N68" s="592"/>
      <c r="O68" s="592"/>
      <c r="P68" s="592"/>
      <c r="Q68" s="592"/>
      <c r="R68" s="592"/>
      <c r="S68" s="592"/>
      <c r="T68" s="592"/>
      <c r="AR68" s="6">
        <f t="shared" si="576"/>
        <v>0</v>
      </c>
      <c r="AS68" s="6">
        <f t="shared" si="576"/>
        <v>0</v>
      </c>
      <c r="AT68" s="6">
        <f t="shared" si="576"/>
        <v>0</v>
      </c>
      <c r="AU68" s="6">
        <f t="shared" si="576"/>
        <v>0</v>
      </c>
      <c r="AV68" s="6">
        <f t="shared" si="576"/>
        <v>0</v>
      </c>
      <c r="AW68" s="6">
        <f t="shared" si="576"/>
        <v>0</v>
      </c>
      <c r="AX68" s="6">
        <f t="shared" si="576"/>
        <v>0</v>
      </c>
      <c r="AY68" s="6">
        <f t="shared" si="576"/>
        <v>0</v>
      </c>
      <c r="AZ68" s="6">
        <f t="shared" si="576"/>
        <v>0</v>
      </c>
      <c r="BA68" s="6">
        <f t="shared" si="576"/>
        <v>0</v>
      </c>
      <c r="BB68" s="72">
        <f t="shared" si="583"/>
        <v>0</v>
      </c>
      <c r="CB68" s="30"/>
      <c r="CL68" s="46" t="str">
        <f t="shared" si="584"/>
        <v>Annen privat finansiering</v>
      </c>
      <c r="CM68" s="72">
        <f t="shared" ref="CM68:CM69" si="594">IF($H68="Egenandel",0,-AR68)</f>
        <v>0</v>
      </c>
      <c r="CN68" s="72">
        <f t="shared" si="585"/>
        <v>0</v>
      </c>
      <c r="CO68" s="72">
        <f t="shared" si="585"/>
        <v>0</v>
      </c>
      <c r="CP68" s="72">
        <f t="shared" si="585"/>
        <v>0</v>
      </c>
      <c r="CQ68" s="72">
        <f t="shared" si="585"/>
        <v>0</v>
      </c>
      <c r="CR68" s="72">
        <f t="shared" si="585"/>
        <v>0</v>
      </c>
      <c r="CS68" s="72">
        <f t="shared" si="585"/>
        <v>0</v>
      </c>
      <c r="CT68" s="72">
        <f t="shared" si="585"/>
        <v>0</v>
      </c>
      <c r="CU68" s="72">
        <f t="shared" si="585"/>
        <v>0</v>
      </c>
      <c r="CV68" s="72">
        <f t="shared" si="585"/>
        <v>0</v>
      </c>
      <c r="CW68" s="72">
        <f t="shared" ref="CW68:CW69" si="595">SUM(CM68:CV68)</f>
        <v>0</v>
      </c>
      <c r="CZ68" s="46" t="str">
        <f t="shared" si="587"/>
        <v>Annen privat finansiering</v>
      </c>
      <c r="DA68" s="6">
        <f t="shared" si="588"/>
        <v>0</v>
      </c>
      <c r="DB68" s="6">
        <f t="shared" si="588"/>
        <v>0</v>
      </c>
      <c r="DC68" s="6">
        <f t="shared" si="588"/>
        <v>0</v>
      </c>
      <c r="DD68" s="6">
        <f t="shared" si="588"/>
        <v>0</v>
      </c>
      <c r="DE68" s="6">
        <f t="shared" si="588"/>
        <v>0</v>
      </c>
      <c r="DF68" s="6">
        <f t="shared" si="588"/>
        <v>0</v>
      </c>
      <c r="DG68" s="6">
        <f t="shared" si="588"/>
        <v>0</v>
      </c>
      <c r="DH68" s="6">
        <f t="shared" si="588"/>
        <v>0</v>
      </c>
      <c r="DI68" s="6">
        <f t="shared" si="588"/>
        <v>0</v>
      </c>
      <c r="DJ68" s="6">
        <f t="shared" si="588"/>
        <v>0</v>
      </c>
      <c r="DK68" s="72">
        <f t="shared" ref="DK68:DK71" si="596">SUM(DA68:DJ68)</f>
        <v>0</v>
      </c>
      <c r="DM68" s="46" t="str">
        <f t="shared" si="65"/>
        <v>Annen privat finansiering</v>
      </c>
      <c r="DN68" s="6">
        <f t="shared" si="589"/>
        <v>0</v>
      </c>
      <c r="DO68" s="6">
        <f t="shared" si="589"/>
        <v>0</v>
      </c>
      <c r="DP68" s="6">
        <f t="shared" si="589"/>
        <v>0</v>
      </c>
      <c r="DQ68" s="6">
        <f t="shared" si="589"/>
        <v>0</v>
      </c>
      <c r="DR68" s="6">
        <f t="shared" si="589"/>
        <v>0</v>
      </c>
      <c r="DS68" s="6">
        <f t="shared" si="589"/>
        <v>0</v>
      </c>
      <c r="DT68" s="6">
        <f t="shared" si="589"/>
        <v>0</v>
      </c>
      <c r="DU68" s="6">
        <f t="shared" si="589"/>
        <v>0</v>
      </c>
      <c r="DV68" s="6">
        <f t="shared" si="589"/>
        <v>0</v>
      </c>
      <c r="DW68" s="6">
        <f t="shared" si="589"/>
        <v>0</v>
      </c>
      <c r="DX68" s="72">
        <f t="shared" ref="DX68:DX71" si="597">SUM(DN68:DW68)</f>
        <v>0</v>
      </c>
      <c r="DZ68" s="46" t="str">
        <f t="shared" si="67"/>
        <v>Annen privat finansiering</v>
      </c>
      <c r="EA68" s="6">
        <f t="shared" si="590"/>
        <v>0</v>
      </c>
      <c r="EB68" s="6">
        <f t="shared" si="590"/>
        <v>0</v>
      </c>
      <c r="EC68" s="6">
        <f t="shared" si="590"/>
        <v>0</v>
      </c>
      <c r="ED68" s="6">
        <f t="shared" si="590"/>
        <v>0</v>
      </c>
      <c r="EE68" s="6">
        <f t="shared" si="590"/>
        <v>0</v>
      </c>
      <c r="EF68" s="6">
        <f t="shared" si="590"/>
        <v>0</v>
      </c>
      <c r="EG68" s="6">
        <f t="shared" si="590"/>
        <v>0</v>
      </c>
      <c r="EH68" s="6">
        <f t="shared" si="590"/>
        <v>0</v>
      </c>
      <c r="EI68" s="6">
        <f t="shared" si="590"/>
        <v>0</v>
      </c>
      <c r="EJ68" s="6">
        <f t="shared" si="590"/>
        <v>0</v>
      </c>
      <c r="EK68" s="30">
        <f t="shared" ref="EK68:EK71" si="598">SUM(EA68:EJ68)</f>
        <v>0</v>
      </c>
      <c r="EM68" s="46" t="str">
        <f t="shared" si="69"/>
        <v>Annen privat finansiering</v>
      </c>
      <c r="EN68" s="6">
        <f t="shared" si="591"/>
        <v>0</v>
      </c>
      <c r="EO68" s="6">
        <f t="shared" si="591"/>
        <v>0</v>
      </c>
      <c r="EP68" s="6">
        <f t="shared" si="591"/>
        <v>0</v>
      </c>
      <c r="EQ68" s="6">
        <f t="shared" si="591"/>
        <v>0</v>
      </c>
      <c r="ER68" s="6">
        <f t="shared" si="591"/>
        <v>0</v>
      </c>
      <c r="ES68" s="6">
        <f t="shared" si="591"/>
        <v>0</v>
      </c>
      <c r="ET68" s="6">
        <f t="shared" si="591"/>
        <v>0</v>
      </c>
      <c r="EU68" s="6">
        <f t="shared" si="591"/>
        <v>0</v>
      </c>
      <c r="EV68" s="6">
        <f t="shared" si="591"/>
        <v>0</v>
      </c>
      <c r="EW68" s="6">
        <f t="shared" si="591"/>
        <v>0</v>
      </c>
      <c r="EX68" s="30">
        <f t="shared" ref="EX68:EX71" si="599">SUM(EN68:EW68)</f>
        <v>0</v>
      </c>
      <c r="FA68" s="46" t="str">
        <f t="shared" si="55"/>
        <v>Annen privat finansiering</v>
      </c>
      <c r="FB68" s="6">
        <f>IF($H68=$FA$1,AR68,0)</f>
        <v>0</v>
      </c>
      <c r="FC68" s="6">
        <f t="shared" si="592"/>
        <v>0</v>
      </c>
      <c r="FD68" s="6">
        <f t="shared" si="592"/>
        <v>0</v>
      </c>
      <c r="FE68" s="6">
        <f t="shared" si="592"/>
        <v>0</v>
      </c>
      <c r="FF68" s="6">
        <f t="shared" si="592"/>
        <v>0</v>
      </c>
      <c r="FG68" s="6">
        <f t="shared" si="592"/>
        <v>0</v>
      </c>
      <c r="FH68" s="6">
        <f t="shared" si="592"/>
        <v>0</v>
      </c>
      <c r="FI68" s="6">
        <f t="shared" si="592"/>
        <v>0</v>
      </c>
      <c r="FJ68" s="6">
        <f t="shared" si="592"/>
        <v>0</v>
      </c>
      <c r="FK68" s="6">
        <f t="shared" si="592"/>
        <v>0</v>
      </c>
      <c r="FL68" s="30">
        <f t="shared" si="593"/>
        <v>0</v>
      </c>
    </row>
    <row r="69" spans="2:168" ht="15" x14ac:dyDescent="0.25">
      <c r="B69" s="389" t="s">
        <v>140</v>
      </c>
      <c r="C69" s="388"/>
      <c r="D69" s="17"/>
      <c r="E69" s="17"/>
      <c r="F69" s="388">
        <f t="shared" si="586"/>
        <v>0</v>
      </c>
      <c r="G69" s="17"/>
      <c r="H69" s="585"/>
      <c r="I69" s="10"/>
      <c r="J69" s="594"/>
      <c r="K69" s="592"/>
      <c r="L69" s="592"/>
      <c r="M69" s="592"/>
      <c r="N69" s="592"/>
      <c r="O69" s="592"/>
      <c r="P69" s="592"/>
      <c r="Q69" s="592"/>
      <c r="R69" s="592"/>
      <c r="S69" s="592"/>
      <c r="T69" s="592"/>
      <c r="AR69" s="6">
        <f t="shared" si="576"/>
        <v>0</v>
      </c>
      <c r="AS69" s="6">
        <f t="shared" si="576"/>
        <v>0</v>
      </c>
      <c r="AT69" s="6">
        <f t="shared" si="576"/>
        <v>0</v>
      </c>
      <c r="AU69" s="6">
        <f t="shared" si="576"/>
        <v>0</v>
      </c>
      <c r="AV69" s="6">
        <f t="shared" si="576"/>
        <v>0</v>
      </c>
      <c r="AW69" s="6">
        <f t="shared" si="576"/>
        <v>0</v>
      </c>
      <c r="AX69" s="6">
        <f t="shared" si="576"/>
        <v>0</v>
      </c>
      <c r="AY69" s="6">
        <f t="shared" si="576"/>
        <v>0</v>
      </c>
      <c r="AZ69" s="6">
        <f t="shared" si="576"/>
        <v>0</v>
      </c>
      <c r="BA69" s="6">
        <f t="shared" si="576"/>
        <v>0</v>
      </c>
      <c r="BB69" s="72">
        <f t="shared" si="583"/>
        <v>0</v>
      </c>
      <c r="CB69" s="30"/>
      <c r="CL69" s="46" t="str">
        <f t="shared" si="584"/>
        <v>Fra Norges Forskningsråd</v>
      </c>
      <c r="CM69" s="72">
        <f t="shared" si="594"/>
        <v>0</v>
      </c>
      <c r="CN69" s="72">
        <f t="shared" si="585"/>
        <v>0</v>
      </c>
      <c r="CO69" s="72">
        <f t="shared" si="585"/>
        <v>0</v>
      </c>
      <c r="CP69" s="72">
        <f t="shared" si="585"/>
        <v>0</v>
      </c>
      <c r="CQ69" s="72">
        <f t="shared" si="585"/>
        <v>0</v>
      </c>
      <c r="CR69" s="72">
        <f t="shared" si="585"/>
        <v>0</v>
      </c>
      <c r="CS69" s="72">
        <f t="shared" si="585"/>
        <v>0</v>
      </c>
      <c r="CT69" s="72">
        <f t="shared" si="585"/>
        <v>0</v>
      </c>
      <c r="CU69" s="72">
        <f t="shared" si="585"/>
        <v>0</v>
      </c>
      <c r="CV69" s="72">
        <f t="shared" si="585"/>
        <v>0</v>
      </c>
      <c r="CW69" s="72">
        <f t="shared" si="595"/>
        <v>0</v>
      </c>
      <c r="CZ69" s="46" t="str">
        <f t="shared" si="587"/>
        <v>Fra Norges Forskningsråd</v>
      </c>
      <c r="DA69" s="6">
        <f t="shared" si="588"/>
        <v>0</v>
      </c>
      <c r="DB69" s="6">
        <f t="shared" si="588"/>
        <v>0</v>
      </c>
      <c r="DC69" s="6">
        <f t="shared" si="588"/>
        <v>0</v>
      </c>
      <c r="DD69" s="6">
        <f t="shared" si="588"/>
        <v>0</v>
      </c>
      <c r="DE69" s="6">
        <f t="shared" si="588"/>
        <v>0</v>
      </c>
      <c r="DF69" s="6">
        <f t="shared" si="588"/>
        <v>0</v>
      </c>
      <c r="DG69" s="6">
        <f t="shared" si="588"/>
        <v>0</v>
      </c>
      <c r="DH69" s="6">
        <f t="shared" si="588"/>
        <v>0</v>
      </c>
      <c r="DI69" s="6">
        <f t="shared" si="588"/>
        <v>0</v>
      </c>
      <c r="DJ69" s="6">
        <f t="shared" si="588"/>
        <v>0</v>
      </c>
      <c r="DK69" s="72">
        <f t="shared" si="596"/>
        <v>0</v>
      </c>
      <c r="DM69" s="46" t="str">
        <f t="shared" si="65"/>
        <v>Fra Norges Forskningsråd</v>
      </c>
      <c r="DN69" s="6">
        <f t="shared" si="589"/>
        <v>0</v>
      </c>
      <c r="DO69" s="6">
        <f t="shared" si="589"/>
        <v>0</v>
      </c>
      <c r="DP69" s="6">
        <f t="shared" si="589"/>
        <v>0</v>
      </c>
      <c r="DQ69" s="6">
        <f t="shared" si="589"/>
        <v>0</v>
      </c>
      <c r="DR69" s="6">
        <f t="shared" si="589"/>
        <v>0</v>
      </c>
      <c r="DS69" s="6">
        <f t="shared" si="589"/>
        <v>0</v>
      </c>
      <c r="DT69" s="6">
        <f t="shared" si="589"/>
        <v>0</v>
      </c>
      <c r="DU69" s="6">
        <f t="shared" si="589"/>
        <v>0</v>
      </c>
      <c r="DV69" s="6">
        <f t="shared" si="589"/>
        <v>0</v>
      </c>
      <c r="DW69" s="6">
        <f t="shared" si="589"/>
        <v>0</v>
      </c>
      <c r="DX69" s="72">
        <f t="shared" si="597"/>
        <v>0</v>
      </c>
      <c r="DZ69" s="46" t="str">
        <f t="shared" si="67"/>
        <v>Fra Norges Forskningsråd</v>
      </c>
      <c r="EA69" s="6">
        <f t="shared" si="590"/>
        <v>0</v>
      </c>
      <c r="EB69" s="6">
        <f t="shared" si="590"/>
        <v>0</v>
      </c>
      <c r="EC69" s="6">
        <f t="shared" si="590"/>
        <v>0</v>
      </c>
      <c r="ED69" s="6">
        <f t="shared" si="590"/>
        <v>0</v>
      </c>
      <c r="EE69" s="6">
        <f t="shared" si="590"/>
        <v>0</v>
      </c>
      <c r="EF69" s="6">
        <f t="shared" si="590"/>
        <v>0</v>
      </c>
      <c r="EG69" s="6">
        <f t="shared" si="590"/>
        <v>0</v>
      </c>
      <c r="EH69" s="6">
        <f t="shared" si="590"/>
        <v>0</v>
      </c>
      <c r="EI69" s="6">
        <f t="shared" si="590"/>
        <v>0</v>
      </c>
      <c r="EJ69" s="6">
        <f t="shared" si="590"/>
        <v>0</v>
      </c>
      <c r="EK69" s="30">
        <f t="shared" si="598"/>
        <v>0</v>
      </c>
      <c r="EM69" s="46" t="str">
        <f t="shared" si="69"/>
        <v>Fra Norges Forskningsråd</v>
      </c>
      <c r="EN69" s="6">
        <f t="shared" si="591"/>
        <v>0</v>
      </c>
      <c r="EO69" s="6">
        <f t="shared" si="591"/>
        <v>0</v>
      </c>
      <c r="EP69" s="6">
        <f t="shared" si="591"/>
        <v>0</v>
      </c>
      <c r="EQ69" s="6">
        <f t="shared" si="591"/>
        <v>0</v>
      </c>
      <c r="ER69" s="6">
        <f t="shared" si="591"/>
        <v>0</v>
      </c>
      <c r="ES69" s="6">
        <f t="shared" si="591"/>
        <v>0</v>
      </c>
      <c r="ET69" s="6">
        <f t="shared" si="591"/>
        <v>0</v>
      </c>
      <c r="EU69" s="6">
        <f t="shared" si="591"/>
        <v>0</v>
      </c>
      <c r="EV69" s="6">
        <f t="shared" si="591"/>
        <v>0</v>
      </c>
      <c r="EW69" s="6">
        <f t="shared" si="591"/>
        <v>0</v>
      </c>
      <c r="EX69" s="30">
        <f t="shared" si="599"/>
        <v>0</v>
      </c>
      <c r="FA69" s="46" t="str">
        <f t="shared" si="55"/>
        <v>Fra Norges Forskningsråd</v>
      </c>
      <c r="FB69" s="6">
        <f>IF($H69=$FA$1,AR69,0)</f>
        <v>0</v>
      </c>
      <c r="FC69" s="6">
        <f t="shared" si="592"/>
        <v>0</v>
      </c>
      <c r="FD69" s="6">
        <f t="shared" si="592"/>
        <v>0</v>
      </c>
      <c r="FE69" s="6">
        <f t="shared" si="592"/>
        <v>0</v>
      </c>
      <c r="FF69" s="6">
        <f t="shared" si="592"/>
        <v>0</v>
      </c>
      <c r="FG69" s="6">
        <f t="shared" si="592"/>
        <v>0</v>
      </c>
      <c r="FH69" s="6">
        <f t="shared" si="592"/>
        <v>0</v>
      </c>
      <c r="FI69" s="6">
        <f t="shared" si="592"/>
        <v>0</v>
      </c>
      <c r="FJ69" s="6">
        <f t="shared" si="592"/>
        <v>0</v>
      </c>
      <c r="FK69" s="6">
        <f t="shared" si="592"/>
        <v>0</v>
      </c>
      <c r="FL69" s="30">
        <f t="shared" si="593"/>
        <v>0</v>
      </c>
    </row>
    <row r="70" spans="2:168" ht="15" x14ac:dyDescent="0.25">
      <c r="B70" s="389" t="s">
        <v>142</v>
      </c>
      <c r="C70" s="388">
        <f>IF(Registrering!$B$28="Fast beløp",0,-F70)</f>
        <v>0</v>
      </c>
      <c r="D70" s="17"/>
      <c r="E70" s="17"/>
      <c r="F70" s="388">
        <f t="shared" ref="F70" si="600">SUM(K70:T70)</f>
        <v>0</v>
      </c>
      <c r="G70" s="17"/>
      <c r="H70" s="585"/>
      <c r="I70" s="10"/>
      <c r="J70" s="594"/>
      <c r="K70" s="596"/>
      <c r="L70" s="596"/>
      <c r="M70" s="596"/>
      <c r="N70" s="596"/>
      <c r="O70" s="596"/>
      <c r="P70" s="596"/>
      <c r="Q70" s="596"/>
      <c r="R70" s="596"/>
      <c r="S70" s="592"/>
      <c r="T70" s="592"/>
      <c r="AR70" s="6">
        <f t="shared" si="576"/>
        <v>0</v>
      </c>
      <c r="AS70" s="6">
        <f t="shared" si="576"/>
        <v>0</v>
      </c>
      <c r="AT70" s="6">
        <f t="shared" si="576"/>
        <v>0</v>
      </c>
      <c r="AU70" s="6">
        <f t="shared" si="576"/>
        <v>0</v>
      </c>
      <c r="AV70" s="6">
        <f t="shared" si="576"/>
        <v>0</v>
      </c>
      <c r="AW70" s="6">
        <f t="shared" si="576"/>
        <v>0</v>
      </c>
      <c r="AX70" s="6">
        <f t="shared" si="576"/>
        <v>0</v>
      </c>
      <c r="AY70" s="6">
        <f t="shared" si="576"/>
        <v>0</v>
      </c>
      <c r="AZ70" s="6">
        <f t="shared" si="576"/>
        <v>0</v>
      </c>
      <c r="BA70" s="6">
        <f t="shared" si="576"/>
        <v>0</v>
      </c>
      <c r="BB70" s="72"/>
      <c r="CB70" s="30"/>
      <c r="CL70" s="46" t="str">
        <f t="shared" si="584"/>
        <v>Viderefordelte midler</v>
      </c>
      <c r="CM70" s="72">
        <f t="shared" ref="CM70:CV70" si="601">IF($H70="Egenandel",0,-AR70)</f>
        <v>0</v>
      </c>
      <c r="CN70" s="72">
        <f t="shared" si="601"/>
        <v>0</v>
      </c>
      <c r="CO70" s="72">
        <f t="shared" si="601"/>
        <v>0</v>
      </c>
      <c r="CP70" s="72">
        <f t="shared" si="601"/>
        <v>0</v>
      </c>
      <c r="CQ70" s="72">
        <f t="shared" si="601"/>
        <v>0</v>
      </c>
      <c r="CR70" s="72">
        <f t="shared" si="601"/>
        <v>0</v>
      </c>
      <c r="CS70" s="72">
        <f t="shared" si="601"/>
        <v>0</v>
      </c>
      <c r="CT70" s="72">
        <f t="shared" si="601"/>
        <v>0</v>
      </c>
      <c r="CU70" s="72">
        <f t="shared" si="601"/>
        <v>0</v>
      </c>
      <c r="CV70" s="72">
        <f t="shared" si="601"/>
        <v>0</v>
      </c>
      <c r="CW70" s="72">
        <f t="shared" ref="CW70" si="602">SUM(CM70:CV70)</f>
        <v>0</v>
      </c>
      <c r="CZ70" s="46" t="str">
        <f t="shared" si="587"/>
        <v>Viderefordelte midler</v>
      </c>
      <c r="DA70" s="6">
        <f t="shared" si="588"/>
        <v>0</v>
      </c>
      <c r="DB70" s="6">
        <f t="shared" si="588"/>
        <v>0</v>
      </c>
      <c r="DC70" s="6">
        <f t="shared" si="588"/>
        <v>0</v>
      </c>
      <c r="DD70" s="6">
        <f t="shared" si="588"/>
        <v>0</v>
      </c>
      <c r="DE70" s="6">
        <f t="shared" si="588"/>
        <v>0</v>
      </c>
      <c r="DF70" s="6">
        <f t="shared" si="588"/>
        <v>0</v>
      </c>
      <c r="DG70" s="6">
        <f t="shared" si="588"/>
        <v>0</v>
      </c>
      <c r="DH70" s="6">
        <f t="shared" si="588"/>
        <v>0</v>
      </c>
      <c r="DI70" s="6">
        <f t="shared" si="588"/>
        <v>0</v>
      </c>
      <c r="DJ70" s="6">
        <f t="shared" si="588"/>
        <v>0</v>
      </c>
      <c r="DK70" s="72">
        <f t="shared" si="596"/>
        <v>0</v>
      </c>
      <c r="DM70" s="46"/>
      <c r="DN70" s="6"/>
      <c r="DO70" s="6"/>
      <c r="DP70" s="6"/>
      <c r="DQ70" s="6"/>
      <c r="DR70" s="6"/>
      <c r="DS70" s="6"/>
      <c r="DT70" s="6"/>
      <c r="DU70" s="6"/>
      <c r="DV70" s="6"/>
      <c r="DW70" s="6"/>
      <c r="DX70" s="72"/>
      <c r="DZ70" s="46"/>
      <c r="EA70" s="6"/>
      <c r="EB70" s="6"/>
      <c r="EC70" s="6"/>
      <c r="ED70" s="6"/>
      <c r="EE70" s="6"/>
      <c r="EF70" s="6"/>
      <c r="EG70" s="6"/>
      <c r="EH70" s="6"/>
      <c r="EI70" s="6"/>
      <c r="EJ70" s="6"/>
      <c r="EK70" s="30"/>
      <c r="EM70" s="46"/>
      <c r="EN70" s="6"/>
      <c r="EO70" s="6"/>
      <c r="EP70" s="6"/>
      <c r="EQ70" s="6"/>
      <c r="ER70" s="6"/>
      <c r="ES70" s="6"/>
      <c r="ET70" s="6"/>
      <c r="EU70" s="6"/>
      <c r="EV70" s="6"/>
      <c r="EW70" s="6"/>
      <c r="EX70" s="30"/>
      <c r="FA70" s="46"/>
      <c r="FB70" s="6"/>
      <c r="FC70" s="6"/>
      <c r="FD70" s="6"/>
      <c r="FE70" s="6"/>
      <c r="FF70" s="6"/>
      <c r="FG70" s="6"/>
      <c r="FH70" s="6"/>
      <c r="FI70" s="6"/>
      <c r="FJ70" s="6"/>
      <c r="FK70" s="6"/>
      <c r="FL70" s="30"/>
    </row>
    <row r="71" spans="2:168" ht="15" x14ac:dyDescent="0.25">
      <c r="B71" s="12" t="s">
        <v>144</v>
      </c>
      <c r="C71" s="16">
        <f>SUM(C66:C70)</f>
        <v>0</v>
      </c>
      <c r="D71" s="16"/>
      <c r="E71" s="16"/>
      <c r="F71" s="16">
        <f>SUM(F66:F70)</f>
        <v>0</v>
      </c>
      <c r="G71" s="16"/>
      <c r="H71" s="12"/>
      <c r="I71" s="12"/>
      <c r="J71" s="13"/>
      <c r="K71" s="13">
        <f t="shared" ref="K71:T71" si="603">SUM(K66:K70)</f>
        <v>0</v>
      </c>
      <c r="L71" s="13">
        <f t="shared" si="603"/>
        <v>0</v>
      </c>
      <c r="M71" s="13">
        <f t="shared" si="603"/>
        <v>0</v>
      </c>
      <c r="N71" s="13">
        <f t="shared" si="603"/>
        <v>0</v>
      </c>
      <c r="O71" s="13">
        <f t="shared" si="603"/>
        <v>0</v>
      </c>
      <c r="P71" s="13">
        <f t="shared" si="603"/>
        <v>0</v>
      </c>
      <c r="Q71" s="13">
        <f t="shared" si="603"/>
        <v>0</v>
      </c>
      <c r="R71" s="13">
        <f t="shared" si="603"/>
        <v>0</v>
      </c>
      <c r="S71" s="13">
        <f t="shared" si="603"/>
        <v>0</v>
      </c>
      <c r="T71" s="13">
        <f t="shared" si="603"/>
        <v>0</v>
      </c>
      <c r="AR71" s="8">
        <f t="shared" ref="AR71:BA71" si="604">SUM(AR66:AR70)</f>
        <v>0</v>
      </c>
      <c r="AS71" s="8">
        <f t="shared" si="604"/>
        <v>0</v>
      </c>
      <c r="AT71" s="8">
        <f t="shared" si="604"/>
        <v>0</v>
      </c>
      <c r="AU71" s="8">
        <f t="shared" si="604"/>
        <v>0</v>
      </c>
      <c r="AV71" s="8">
        <f t="shared" si="604"/>
        <v>0</v>
      </c>
      <c r="AW71" s="8">
        <f t="shared" si="604"/>
        <v>0</v>
      </c>
      <c r="AX71" s="8">
        <f t="shared" si="604"/>
        <v>0</v>
      </c>
      <c r="AY71" s="8">
        <f t="shared" si="604"/>
        <v>0</v>
      </c>
      <c r="AZ71" s="8">
        <f t="shared" si="604"/>
        <v>0</v>
      </c>
      <c r="BA71" s="8">
        <f t="shared" si="604"/>
        <v>0</v>
      </c>
      <c r="BB71" s="72">
        <f t="shared" ref="BB71" si="605">SUM(AR71:BA71)</f>
        <v>0</v>
      </c>
      <c r="CB71" s="30"/>
      <c r="CL71" s="46" t="str">
        <f t="shared" si="584"/>
        <v>Sum</v>
      </c>
      <c r="CM71" s="72">
        <f t="shared" ref="CM71:CW71" si="606">SUM(CM66:CM70)</f>
        <v>0</v>
      </c>
      <c r="CN71" s="72">
        <f t="shared" si="606"/>
        <v>0</v>
      </c>
      <c r="CO71" s="72">
        <f t="shared" si="606"/>
        <v>0</v>
      </c>
      <c r="CP71" s="72">
        <f t="shared" si="606"/>
        <v>0</v>
      </c>
      <c r="CQ71" s="72">
        <f t="shared" si="606"/>
        <v>0</v>
      </c>
      <c r="CR71" s="72">
        <f t="shared" si="606"/>
        <v>0</v>
      </c>
      <c r="CS71" s="72">
        <f t="shared" si="606"/>
        <v>0</v>
      </c>
      <c r="CT71" s="72">
        <f t="shared" si="606"/>
        <v>0</v>
      </c>
      <c r="CU71" s="72">
        <f t="shared" si="606"/>
        <v>0</v>
      </c>
      <c r="CV71" s="72">
        <f t="shared" si="606"/>
        <v>0</v>
      </c>
      <c r="CW71" s="72">
        <f t="shared" si="606"/>
        <v>0</v>
      </c>
      <c r="CZ71" s="46" t="str">
        <f t="shared" si="587"/>
        <v>Sum</v>
      </c>
      <c r="DA71" s="6">
        <f t="shared" si="588"/>
        <v>0</v>
      </c>
      <c r="DB71" s="6">
        <f t="shared" si="588"/>
        <v>0</v>
      </c>
      <c r="DC71" s="6">
        <f t="shared" si="588"/>
        <v>0</v>
      </c>
      <c r="DD71" s="6">
        <f t="shared" si="588"/>
        <v>0</v>
      </c>
      <c r="DE71" s="6">
        <f t="shared" si="588"/>
        <v>0</v>
      </c>
      <c r="DF71" s="6">
        <f t="shared" si="588"/>
        <v>0</v>
      </c>
      <c r="DG71" s="6">
        <f t="shared" si="588"/>
        <v>0</v>
      </c>
      <c r="DH71" s="6">
        <f t="shared" si="588"/>
        <v>0</v>
      </c>
      <c r="DI71" s="6">
        <f t="shared" si="588"/>
        <v>0</v>
      </c>
      <c r="DJ71" s="6">
        <f t="shared" si="588"/>
        <v>0</v>
      </c>
      <c r="DK71" s="72">
        <f t="shared" si="596"/>
        <v>0</v>
      </c>
      <c r="DM71" s="46" t="str">
        <f t="shared" si="65"/>
        <v>Sum</v>
      </c>
      <c r="DN71" s="6">
        <f t="shared" ref="DN71:DW71" si="607">IF($H71=$DM$1,CM71,0)</f>
        <v>0</v>
      </c>
      <c r="DO71" s="6">
        <f t="shared" si="607"/>
        <v>0</v>
      </c>
      <c r="DP71" s="6">
        <f t="shared" si="607"/>
        <v>0</v>
      </c>
      <c r="DQ71" s="6">
        <f t="shared" si="607"/>
        <v>0</v>
      </c>
      <c r="DR71" s="6">
        <f t="shared" si="607"/>
        <v>0</v>
      </c>
      <c r="DS71" s="6">
        <f t="shared" si="607"/>
        <v>0</v>
      </c>
      <c r="DT71" s="6">
        <f t="shared" si="607"/>
        <v>0</v>
      </c>
      <c r="DU71" s="6">
        <f t="shared" si="607"/>
        <v>0</v>
      </c>
      <c r="DV71" s="6">
        <f t="shared" si="607"/>
        <v>0</v>
      </c>
      <c r="DW71" s="6">
        <f t="shared" si="607"/>
        <v>0</v>
      </c>
      <c r="DX71" s="72">
        <f t="shared" si="597"/>
        <v>0</v>
      </c>
      <c r="DZ71" s="46" t="str">
        <f t="shared" si="67"/>
        <v>Sum</v>
      </c>
      <c r="EA71" s="6">
        <f t="shared" ref="EA71:EJ71" si="608">IF($H71=$DZ$1,CM71,0)</f>
        <v>0</v>
      </c>
      <c r="EB71" s="6">
        <f t="shared" si="608"/>
        <v>0</v>
      </c>
      <c r="EC71" s="6">
        <f t="shared" si="608"/>
        <v>0</v>
      </c>
      <c r="ED71" s="6">
        <f t="shared" si="608"/>
        <v>0</v>
      </c>
      <c r="EE71" s="6">
        <f t="shared" si="608"/>
        <v>0</v>
      </c>
      <c r="EF71" s="6">
        <f t="shared" si="608"/>
        <v>0</v>
      </c>
      <c r="EG71" s="6">
        <f t="shared" si="608"/>
        <v>0</v>
      </c>
      <c r="EH71" s="6">
        <f t="shared" si="608"/>
        <v>0</v>
      </c>
      <c r="EI71" s="6">
        <f t="shared" si="608"/>
        <v>0</v>
      </c>
      <c r="EJ71" s="6">
        <f t="shared" si="608"/>
        <v>0</v>
      </c>
      <c r="EK71" s="30">
        <f t="shared" si="598"/>
        <v>0</v>
      </c>
      <c r="EM71" s="46" t="str">
        <f t="shared" si="69"/>
        <v>Sum</v>
      </c>
      <c r="EN71" s="6">
        <f t="shared" ref="EN71:EW71" si="609">IF($H71=$EM$1,CM71,0)</f>
        <v>0</v>
      </c>
      <c r="EO71" s="6">
        <f t="shared" si="609"/>
        <v>0</v>
      </c>
      <c r="EP71" s="6">
        <f t="shared" si="609"/>
        <v>0</v>
      </c>
      <c r="EQ71" s="6">
        <f t="shared" si="609"/>
        <v>0</v>
      </c>
      <c r="ER71" s="6">
        <f t="shared" si="609"/>
        <v>0</v>
      </c>
      <c r="ES71" s="6">
        <f t="shared" si="609"/>
        <v>0</v>
      </c>
      <c r="ET71" s="6">
        <f t="shared" si="609"/>
        <v>0</v>
      </c>
      <c r="EU71" s="6">
        <f t="shared" si="609"/>
        <v>0</v>
      </c>
      <c r="EV71" s="6">
        <f t="shared" si="609"/>
        <v>0</v>
      </c>
      <c r="EW71" s="6">
        <f t="shared" si="609"/>
        <v>0</v>
      </c>
      <c r="EX71" s="30">
        <f t="shared" si="599"/>
        <v>0</v>
      </c>
      <c r="FA71" s="46" t="str">
        <f t="shared" si="55"/>
        <v>Sum</v>
      </c>
      <c r="FB71" s="8">
        <f t="shared" ref="FB71:FK71" si="610">SUM(FB67:FB69)</f>
        <v>0</v>
      </c>
      <c r="FC71" s="8">
        <f t="shared" si="610"/>
        <v>0</v>
      </c>
      <c r="FD71" s="8">
        <f t="shared" si="610"/>
        <v>0</v>
      </c>
      <c r="FE71" s="8">
        <f t="shared" si="610"/>
        <v>0</v>
      </c>
      <c r="FF71" s="8">
        <f t="shared" si="610"/>
        <v>0</v>
      </c>
      <c r="FG71" s="8">
        <f t="shared" si="610"/>
        <v>0</v>
      </c>
      <c r="FH71" s="8">
        <f t="shared" si="610"/>
        <v>0</v>
      </c>
      <c r="FI71" s="8">
        <f t="shared" si="610"/>
        <v>0</v>
      </c>
      <c r="FJ71" s="8">
        <f t="shared" si="610"/>
        <v>0</v>
      </c>
      <c r="FK71" s="8">
        <f t="shared" si="610"/>
        <v>0</v>
      </c>
      <c r="FL71" s="63">
        <f t="shared" ref="FL71" si="611">SUM(FB71:FK71)</f>
        <v>0</v>
      </c>
    </row>
    <row r="72" spans="2:168" customFormat="1" x14ac:dyDescent="0.2"/>
    <row r="73" spans="2:168" ht="23.25" customHeight="1" x14ac:dyDescent="0.25">
      <c r="B73" s="28" t="s">
        <v>171</v>
      </c>
      <c r="CB73" s="30"/>
      <c r="CM73" s="72"/>
      <c r="CN73" s="72"/>
      <c r="CO73" s="72"/>
      <c r="CP73" s="72"/>
      <c r="CQ73" s="72"/>
      <c r="CR73" s="72"/>
      <c r="CS73" s="72"/>
      <c r="CT73" s="72"/>
      <c r="CU73" s="72"/>
      <c r="CV73" s="72"/>
      <c r="CW73" s="72"/>
      <c r="CZ73" s="46"/>
      <c r="DA73" s="30"/>
      <c r="DB73" s="30"/>
      <c r="DC73" s="30"/>
      <c r="DD73" s="30"/>
      <c r="DE73" s="30"/>
      <c r="DF73" s="30"/>
      <c r="DG73" s="30"/>
      <c r="DH73" s="30"/>
      <c r="DI73" s="30"/>
      <c r="DJ73" s="30"/>
      <c r="DK73" s="30"/>
      <c r="DM73" s="46"/>
      <c r="DN73" s="30"/>
      <c r="DO73" s="30"/>
      <c r="DP73" s="30"/>
      <c r="DQ73" s="30"/>
      <c r="DR73" s="30"/>
      <c r="DS73" s="30"/>
      <c r="DT73" s="30"/>
      <c r="DU73" s="30"/>
      <c r="DV73" s="30"/>
      <c r="DW73" s="30"/>
      <c r="DX73" s="30"/>
      <c r="DZ73" s="46"/>
      <c r="EA73" s="30"/>
      <c r="EB73" s="30"/>
      <c r="EC73" s="30"/>
      <c r="ED73" s="30"/>
      <c r="EE73" s="30"/>
      <c r="EF73" s="30"/>
      <c r="EG73" s="30"/>
      <c r="EH73" s="30"/>
      <c r="EI73" s="30"/>
      <c r="EJ73" s="30"/>
      <c r="EK73" s="30"/>
      <c r="EM73" s="46"/>
      <c r="EN73" s="30"/>
      <c r="EO73" s="30"/>
      <c r="EP73" s="30"/>
      <c r="EQ73" s="30"/>
      <c r="ER73" s="30"/>
      <c r="ES73" s="30"/>
      <c r="ET73" s="30"/>
      <c r="EU73" s="30"/>
      <c r="EV73" s="30"/>
      <c r="EW73" s="30"/>
      <c r="EX73" s="30"/>
      <c r="FA73" s="46"/>
      <c r="FB73" s="30"/>
      <c r="FC73" s="30"/>
      <c r="FD73" s="30"/>
      <c r="FE73" s="30"/>
      <c r="FF73" s="30"/>
      <c r="FG73" s="30"/>
      <c r="FH73" s="30"/>
      <c r="FI73" s="30"/>
      <c r="FJ73" s="30"/>
      <c r="FK73" s="30"/>
      <c r="FL73" s="30"/>
    </row>
    <row r="74" spans="2:168" ht="15" x14ac:dyDescent="0.25">
      <c r="B74" s="12" t="s">
        <v>146</v>
      </c>
      <c r="C74" s="16">
        <f>C63+C52+C43+C31+C25+C13+C71</f>
        <v>0</v>
      </c>
      <c r="D74" s="16"/>
      <c r="E74" s="16"/>
      <c r="F74" s="16">
        <f>SUM(K74:T74)</f>
        <v>0</v>
      </c>
      <c r="G74" s="16"/>
      <c r="H74" s="12"/>
      <c r="I74" s="12"/>
      <c r="J74" s="13"/>
      <c r="K74" s="13">
        <f>IFERROR(VLOOKUP(Registrering!$B$28,$CL$74:$CW$76,2,FALSE),0)</f>
        <v>0</v>
      </c>
      <c r="L74" s="13">
        <f>IFERROR(VLOOKUP(Registrering!$B$28,$CL$74:$CW$76,3,FALSE),0)</f>
        <v>0</v>
      </c>
      <c r="M74" s="13">
        <f>IFERROR(VLOOKUP(Registrering!$B$28,$CL$74:$CW$76,4,FALSE),0)</f>
        <v>0</v>
      </c>
      <c r="N74" s="13">
        <f>IFERROR(VLOOKUP(Registrering!$B$28,$CL$74:$CW$76,5,FALSE),0)</f>
        <v>0</v>
      </c>
      <c r="O74" s="13">
        <f>IFERROR(VLOOKUP(Registrering!$B$28,$CL$74:$CW$76,6,FALSE),0)</f>
        <v>0</v>
      </c>
      <c r="P74" s="13">
        <f>IFERROR(VLOOKUP(Registrering!$B$28,$CL$74:$CW$76,7,FALSE),0)</f>
        <v>0</v>
      </c>
      <c r="Q74" s="13">
        <f>IFERROR(VLOOKUP(Registrering!$B$28,$CL$74:$CW$76,8,FALSE),0)</f>
        <v>0</v>
      </c>
      <c r="R74" s="13">
        <f>IFERROR(VLOOKUP(Registrering!$B$28,$CL$74:$CW$76,9,FALSE),0)</f>
        <v>0</v>
      </c>
      <c r="S74" s="13">
        <f>IFERROR(VLOOKUP(Registrering!$B$28,$CL$74:$CW$76,10,FALSE),0)</f>
        <v>0</v>
      </c>
      <c r="T74" s="13">
        <f>IFERROR(VLOOKUP(Registrering!$B$28,$CL$74:$CW$76,11,FALSE),0)</f>
        <v>0</v>
      </c>
      <c r="CB74" s="30"/>
      <c r="CL74" s="46" t="s">
        <v>147</v>
      </c>
      <c r="CM74" s="72">
        <f t="shared" ref="CM74:CV74" si="612">CM63+CM45+CM52+CM70</f>
        <v>0</v>
      </c>
      <c r="CN74" s="72">
        <f t="shared" si="612"/>
        <v>0</v>
      </c>
      <c r="CO74" s="72">
        <f t="shared" si="612"/>
        <v>0</v>
      </c>
      <c r="CP74" s="72">
        <f t="shared" si="612"/>
        <v>0</v>
      </c>
      <c r="CQ74" s="72">
        <f t="shared" si="612"/>
        <v>0</v>
      </c>
      <c r="CR74" s="72">
        <f t="shared" si="612"/>
        <v>0</v>
      </c>
      <c r="CS74" s="72">
        <f t="shared" si="612"/>
        <v>0</v>
      </c>
      <c r="CT74" s="72">
        <f t="shared" si="612"/>
        <v>0</v>
      </c>
      <c r="CU74" s="72">
        <f t="shared" si="612"/>
        <v>0</v>
      </c>
      <c r="CV74" s="72">
        <f t="shared" si="612"/>
        <v>0</v>
      </c>
      <c r="CW74" s="73">
        <f>SUM(CM74:CV74)</f>
        <v>0</v>
      </c>
      <c r="CZ74" s="46"/>
      <c r="DA74" s="30">
        <f t="shared" ref="DA74:DK74" si="613">SUM(DA56:DA62)+SUM(DA48:DA51)+SUM(DA34:DA42)+SUM(DA16:DA24)+SUM(DA4:DA12)+DA70</f>
        <v>0</v>
      </c>
      <c r="DB74" s="30">
        <f t="shared" si="613"/>
        <v>0</v>
      </c>
      <c r="DC74" s="30">
        <f t="shared" si="613"/>
        <v>0</v>
      </c>
      <c r="DD74" s="30">
        <f t="shared" si="613"/>
        <v>0</v>
      </c>
      <c r="DE74" s="30">
        <f t="shared" si="613"/>
        <v>0</v>
      </c>
      <c r="DF74" s="30">
        <f t="shared" si="613"/>
        <v>0</v>
      </c>
      <c r="DG74" s="30">
        <f t="shared" si="613"/>
        <v>0</v>
      </c>
      <c r="DH74" s="30">
        <f t="shared" si="613"/>
        <v>0</v>
      </c>
      <c r="DI74" s="30">
        <f t="shared" si="613"/>
        <v>0</v>
      </c>
      <c r="DJ74" s="30">
        <f t="shared" si="613"/>
        <v>0</v>
      </c>
      <c r="DK74" s="30">
        <f t="shared" si="613"/>
        <v>0</v>
      </c>
      <c r="DL74" s="30">
        <f t="shared" ref="DL74:EX74" si="614">SUM(DL56:DL62)+SUM(DL48:DL51)+SUM(DL34:DL42)+SUM(DL16:DL24)+SUM(DL4:DL12)</f>
        <v>0</v>
      </c>
      <c r="DM74" s="30">
        <f t="shared" si="614"/>
        <v>0</v>
      </c>
      <c r="DN74" s="30">
        <f t="shared" si="614"/>
        <v>0</v>
      </c>
      <c r="DO74" s="30">
        <f t="shared" si="614"/>
        <v>0</v>
      </c>
      <c r="DP74" s="30">
        <f t="shared" si="614"/>
        <v>0</v>
      </c>
      <c r="DQ74" s="30">
        <f t="shared" si="614"/>
        <v>0</v>
      </c>
      <c r="DR74" s="30">
        <f t="shared" si="614"/>
        <v>0</v>
      </c>
      <c r="DS74" s="30">
        <f t="shared" si="614"/>
        <v>0</v>
      </c>
      <c r="DT74" s="30">
        <f t="shared" si="614"/>
        <v>0</v>
      </c>
      <c r="DU74" s="30">
        <f t="shared" si="614"/>
        <v>0</v>
      </c>
      <c r="DV74" s="30">
        <f t="shared" si="614"/>
        <v>0</v>
      </c>
      <c r="DW74" s="30">
        <f t="shared" si="614"/>
        <v>0</v>
      </c>
      <c r="DX74" s="30">
        <f t="shared" si="614"/>
        <v>0</v>
      </c>
      <c r="DY74" s="30">
        <f t="shared" si="614"/>
        <v>0</v>
      </c>
      <c r="DZ74" s="30">
        <f t="shared" si="614"/>
        <v>0</v>
      </c>
      <c r="EA74" s="30">
        <f t="shared" si="614"/>
        <v>0</v>
      </c>
      <c r="EB74" s="30">
        <f t="shared" si="614"/>
        <v>0</v>
      </c>
      <c r="EC74" s="30">
        <f t="shared" si="614"/>
        <v>0</v>
      </c>
      <c r="ED74" s="30">
        <f t="shared" si="614"/>
        <v>0</v>
      </c>
      <c r="EE74" s="30">
        <f t="shared" si="614"/>
        <v>0</v>
      </c>
      <c r="EF74" s="30">
        <f t="shared" si="614"/>
        <v>0</v>
      </c>
      <c r="EG74" s="30">
        <f t="shared" si="614"/>
        <v>0</v>
      </c>
      <c r="EH74" s="30">
        <f t="shared" si="614"/>
        <v>0</v>
      </c>
      <c r="EI74" s="30">
        <f t="shared" si="614"/>
        <v>0</v>
      </c>
      <c r="EJ74" s="30">
        <f t="shared" si="614"/>
        <v>0</v>
      </c>
      <c r="EK74" s="30">
        <f t="shared" si="614"/>
        <v>0</v>
      </c>
      <c r="EL74" s="30">
        <f t="shared" si="614"/>
        <v>0</v>
      </c>
      <c r="EM74" s="30">
        <f t="shared" si="614"/>
        <v>0</v>
      </c>
      <c r="EN74" s="30">
        <f t="shared" si="614"/>
        <v>0</v>
      </c>
      <c r="EO74" s="30">
        <f t="shared" si="614"/>
        <v>0</v>
      </c>
      <c r="EP74" s="30">
        <f t="shared" si="614"/>
        <v>0</v>
      </c>
      <c r="EQ74" s="30">
        <f t="shared" si="614"/>
        <v>0</v>
      </c>
      <c r="ER74" s="30">
        <f t="shared" si="614"/>
        <v>0</v>
      </c>
      <c r="ES74" s="30">
        <f t="shared" si="614"/>
        <v>0</v>
      </c>
      <c r="ET74" s="30">
        <f t="shared" si="614"/>
        <v>0</v>
      </c>
      <c r="EU74" s="30">
        <f t="shared" si="614"/>
        <v>0</v>
      </c>
      <c r="EV74" s="30">
        <f t="shared" si="614"/>
        <v>0</v>
      </c>
      <c r="EW74" s="30">
        <f t="shared" si="614"/>
        <v>0</v>
      </c>
      <c r="EX74" s="30">
        <f t="shared" si="614"/>
        <v>0</v>
      </c>
      <c r="FA74" s="30">
        <f t="shared" ref="FA74:FL74" si="615">SUM(FA56:FA62)+SUM(FA48:FA51)+SUM(FA34:FA42)+SUM(FA16:FA24)+SUM(FA4:FA12)</f>
        <v>0</v>
      </c>
      <c r="FB74" s="30">
        <f t="shared" si="615"/>
        <v>0</v>
      </c>
      <c r="FC74" s="30">
        <f t="shared" si="615"/>
        <v>0</v>
      </c>
      <c r="FD74" s="30">
        <f t="shared" si="615"/>
        <v>0</v>
      </c>
      <c r="FE74" s="30">
        <f t="shared" si="615"/>
        <v>0</v>
      </c>
      <c r="FF74" s="30">
        <f t="shared" si="615"/>
        <v>0</v>
      </c>
      <c r="FG74" s="30">
        <f t="shared" si="615"/>
        <v>0</v>
      </c>
      <c r="FH74" s="30">
        <f t="shared" si="615"/>
        <v>0</v>
      </c>
      <c r="FI74" s="30">
        <f t="shared" si="615"/>
        <v>0</v>
      </c>
      <c r="FJ74" s="30">
        <f t="shared" si="615"/>
        <v>0</v>
      </c>
      <c r="FK74" s="30">
        <f t="shared" si="615"/>
        <v>0</v>
      </c>
      <c r="FL74" s="30">
        <f t="shared" si="615"/>
        <v>0</v>
      </c>
    </row>
    <row r="75" spans="2:168" ht="15" x14ac:dyDescent="0.25">
      <c r="B75" s="12" t="s">
        <v>172</v>
      </c>
      <c r="C75" s="16"/>
      <c r="D75" s="12"/>
      <c r="E75" s="16"/>
      <c r="F75" s="16">
        <f t="shared" ref="F75" si="616">SUM(K75:T75)</f>
        <v>0</v>
      </c>
      <c r="G75" s="16"/>
      <c r="H75" s="12"/>
      <c r="I75" s="12"/>
      <c r="J75" s="13"/>
      <c r="K75" s="13">
        <f>K74/2</f>
        <v>0</v>
      </c>
      <c r="L75" s="13">
        <f t="shared" ref="L75:T75" si="617">L74/2</f>
        <v>0</v>
      </c>
      <c r="M75" s="13">
        <f t="shared" si="617"/>
        <v>0</v>
      </c>
      <c r="N75" s="13">
        <f t="shared" si="617"/>
        <v>0</v>
      </c>
      <c r="O75" s="13">
        <f t="shared" si="617"/>
        <v>0</v>
      </c>
      <c r="P75" s="13">
        <f t="shared" si="617"/>
        <v>0</v>
      </c>
      <c r="Q75" s="13">
        <f t="shared" si="617"/>
        <v>0</v>
      </c>
      <c r="R75" s="13">
        <f t="shared" si="617"/>
        <v>0</v>
      </c>
      <c r="S75" s="13">
        <f t="shared" si="617"/>
        <v>0</v>
      </c>
      <c r="T75" s="13">
        <f t="shared" si="617"/>
        <v>0</v>
      </c>
      <c r="CB75" s="30"/>
      <c r="CL75" s="46" t="s">
        <v>148</v>
      </c>
      <c r="CM75" s="73">
        <f t="shared" ref="CM75:CV75" si="618">K71-K70</f>
        <v>0</v>
      </c>
      <c r="CN75" s="73">
        <f t="shared" si="618"/>
        <v>0</v>
      </c>
      <c r="CO75" s="73">
        <f t="shared" si="618"/>
        <v>0</v>
      </c>
      <c r="CP75" s="73">
        <f t="shared" si="618"/>
        <v>0</v>
      </c>
      <c r="CQ75" s="73">
        <f t="shared" si="618"/>
        <v>0</v>
      </c>
      <c r="CR75" s="73">
        <f t="shared" si="618"/>
        <v>0</v>
      </c>
      <c r="CS75" s="73">
        <f t="shared" si="618"/>
        <v>0</v>
      </c>
      <c r="CT75" s="73">
        <f t="shared" si="618"/>
        <v>0</v>
      </c>
      <c r="CU75" s="73">
        <f t="shared" si="618"/>
        <v>0</v>
      </c>
      <c r="CV75" s="73">
        <f t="shared" si="618"/>
        <v>0</v>
      </c>
      <c r="CW75" s="73">
        <f>SUM(CM75:CV75)</f>
        <v>0</v>
      </c>
      <c r="CZ75" s="46" t="s">
        <v>77</v>
      </c>
      <c r="DA75" s="30">
        <f t="shared" ref="DA75:DJ75" si="619">DA45+DA52</f>
        <v>0</v>
      </c>
      <c r="DB75" s="30">
        <f t="shared" si="619"/>
        <v>0</v>
      </c>
      <c r="DC75" s="30">
        <f t="shared" si="619"/>
        <v>0</v>
      </c>
      <c r="DD75" s="30">
        <f t="shared" si="619"/>
        <v>0</v>
      </c>
      <c r="DE75" s="30">
        <f t="shared" si="619"/>
        <v>0</v>
      </c>
      <c r="DF75" s="30">
        <f t="shared" si="619"/>
        <v>0</v>
      </c>
      <c r="DG75" s="30">
        <f t="shared" si="619"/>
        <v>0</v>
      </c>
      <c r="DH75" s="30">
        <f t="shared" si="619"/>
        <v>0</v>
      </c>
      <c r="DI75" s="30">
        <f t="shared" si="619"/>
        <v>0</v>
      </c>
      <c r="DJ75" s="30">
        <f t="shared" si="619"/>
        <v>0</v>
      </c>
      <c r="DK75" s="30">
        <f>DK52+DK45+DK25+DK13</f>
        <v>0</v>
      </c>
      <c r="DM75" s="46"/>
      <c r="DX75" s="32"/>
      <c r="DZ75" s="46"/>
      <c r="EK75" s="32"/>
      <c r="EM75" s="46"/>
      <c r="EX75" s="32"/>
      <c r="FA75" s="46"/>
      <c r="FL75" s="32"/>
    </row>
    <row r="76" spans="2:168" ht="15" x14ac:dyDescent="0.25">
      <c r="B76"/>
      <c r="C76"/>
      <c r="D76"/>
      <c r="E76"/>
      <c r="F76"/>
      <c r="G76"/>
      <c r="H76"/>
      <c r="I76"/>
      <c r="J76"/>
      <c r="K76"/>
      <c r="L76"/>
      <c r="AR76" s="30">
        <f t="shared" ref="AR76:BA76" si="620">AR45+AR52+AR63+AR70+BC45</f>
        <v>0</v>
      </c>
      <c r="AS76" s="30">
        <f t="shared" si="620"/>
        <v>0</v>
      </c>
      <c r="AT76" s="30">
        <f t="shared" si="620"/>
        <v>0</v>
      </c>
      <c r="AU76" s="30">
        <f t="shared" si="620"/>
        <v>0</v>
      </c>
      <c r="AV76" s="30">
        <f t="shared" si="620"/>
        <v>0</v>
      </c>
      <c r="AW76" s="30">
        <f t="shared" si="620"/>
        <v>0</v>
      </c>
      <c r="AX76" s="30">
        <f t="shared" si="620"/>
        <v>0</v>
      </c>
      <c r="AY76" s="30">
        <f t="shared" si="620"/>
        <v>0</v>
      </c>
      <c r="AZ76" s="30">
        <f t="shared" si="620"/>
        <v>0</v>
      </c>
      <c r="BA76" s="30">
        <f t="shared" si="620"/>
        <v>0</v>
      </c>
      <c r="BB76" s="30">
        <f>SUM(AR76:BA76)</f>
        <v>0</v>
      </c>
      <c r="CB76" s="30"/>
      <c r="CL76" s="22" t="s">
        <v>63</v>
      </c>
      <c r="CM76" s="73">
        <f t="shared" ref="CM76:CV76" si="621">-(AR31+CA45+FB74)</f>
        <v>0</v>
      </c>
      <c r="CN76" s="73">
        <f t="shared" si="621"/>
        <v>0</v>
      </c>
      <c r="CO76" s="73">
        <f t="shared" si="621"/>
        <v>0</v>
      </c>
      <c r="CP76" s="73">
        <f t="shared" si="621"/>
        <v>0</v>
      </c>
      <c r="CQ76" s="73">
        <f t="shared" si="621"/>
        <v>0</v>
      </c>
      <c r="CR76" s="73">
        <f t="shared" si="621"/>
        <v>0</v>
      </c>
      <c r="CS76" s="73">
        <f t="shared" si="621"/>
        <v>0</v>
      </c>
      <c r="CT76" s="73">
        <f t="shared" si="621"/>
        <v>0</v>
      </c>
      <c r="CU76" s="73">
        <f t="shared" si="621"/>
        <v>0</v>
      </c>
      <c r="CV76" s="73">
        <f t="shared" si="621"/>
        <v>0</v>
      </c>
      <c r="CW76" s="73">
        <f>SUM(CM76:CV76)</f>
        <v>0</v>
      </c>
      <c r="DA76" s="32"/>
      <c r="DB76" s="32"/>
      <c r="DC76" s="32"/>
      <c r="DD76" s="32"/>
      <c r="DE76" s="32"/>
      <c r="DF76" s="32"/>
      <c r="DG76" s="32"/>
      <c r="DH76" s="32"/>
      <c r="DI76" s="32"/>
      <c r="DJ76" s="32"/>
      <c r="DK76" s="32"/>
      <c r="DN76" s="32"/>
      <c r="DO76" s="32"/>
      <c r="DP76" s="32"/>
      <c r="DQ76" s="32"/>
      <c r="DR76" s="32"/>
      <c r="DS76" s="32"/>
      <c r="DT76" s="32"/>
      <c r="DU76" s="32"/>
      <c r="DV76" s="32"/>
      <c r="DW76" s="32"/>
      <c r="DX76" s="32"/>
      <c r="EA76" s="32"/>
      <c r="EB76" s="32"/>
      <c r="EC76" s="32"/>
      <c r="ED76" s="32"/>
      <c r="EE76" s="32"/>
      <c r="EF76" s="32"/>
      <c r="EG76" s="32"/>
      <c r="EH76" s="32"/>
      <c r="EI76" s="32"/>
      <c r="EJ76" s="32"/>
      <c r="EK76" s="32"/>
      <c r="EN76" s="32"/>
      <c r="EO76" s="32"/>
      <c r="EP76" s="32"/>
      <c r="EQ76" s="32"/>
      <c r="ER76" s="32"/>
      <c r="ES76" s="32"/>
      <c r="ET76" s="32"/>
      <c r="EU76" s="32"/>
      <c r="EV76" s="32"/>
      <c r="EW76" s="32"/>
      <c r="EX76" s="32"/>
      <c r="FB76" s="32"/>
      <c r="FC76" s="32"/>
      <c r="FD76" s="32"/>
      <c r="FE76" s="32"/>
      <c r="FF76" s="32"/>
      <c r="FG76" s="32"/>
      <c r="FH76" s="32"/>
      <c r="FI76" s="32"/>
      <c r="FJ76" s="32"/>
      <c r="FK76" s="32"/>
      <c r="FL76" s="32"/>
    </row>
    <row r="77" spans="2:168" ht="14.45" customHeight="1" x14ac:dyDescent="0.25">
      <c r="B77" s="703" t="s">
        <v>173</v>
      </c>
      <c r="C77" s="703"/>
      <c r="D77" s="398"/>
      <c r="E77" s="398"/>
      <c r="F77" s="398"/>
      <c r="G77" s="398"/>
      <c r="CB77" s="30"/>
      <c r="CM77" s="32"/>
      <c r="CN77" s="32"/>
      <c r="CZ77" s="46"/>
      <c r="DM77" s="46"/>
      <c r="DZ77" s="46"/>
      <c r="EM77" s="46"/>
      <c r="FA77" s="46"/>
    </row>
    <row r="78" spans="2:168" ht="15" x14ac:dyDescent="0.25">
      <c r="B78" s="703"/>
      <c r="C78" s="703"/>
      <c r="D78" s="398"/>
      <c r="E78" s="398"/>
      <c r="F78" s="398"/>
      <c r="G78" s="398"/>
      <c r="O78" s="32"/>
      <c r="R78" s="32"/>
      <c r="S78"/>
      <c r="T78" s="32"/>
      <c r="BD78" s="65"/>
      <c r="CB78" s="30"/>
      <c r="CZ78" s="46"/>
      <c r="DM78" s="46"/>
      <c r="DZ78" s="46"/>
      <c r="EM78" s="46"/>
      <c r="FA78" s="46"/>
    </row>
    <row r="79" spans="2:168" ht="13.5" thickBot="1" x14ac:dyDescent="0.25">
      <c r="I79" s="395"/>
      <c r="M79" s="32"/>
      <c r="O79" s="32"/>
      <c r="P79" s="247"/>
      <c r="R79" s="32"/>
      <c r="S79"/>
      <c r="T79" s="32"/>
      <c r="BD79" s="65"/>
      <c r="CB79" s="30"/>
      <c r="CZ79" s="46"/>
      <c r="DM79" s="46"/>
      <c r="DZ79" s="46"/>
      <c r="EM79" s="46"/>
      <c r="FA79" s="46"/>
    </row>
    <row r="80" spans="2:168" ht="15" x14ac:dyDescent="0.25">
      <c r="B80" s="315" t="s">
        <v>154</v>
      </c>
      <c r="C80" s="316"/>
      <c r="D80" s="316"/>
      <c r="E80" s="317">
        <f>IFERROR((SUM(FO45:FX45))/(SUM(AR45:BA45)),0)</f>
        <v>0</v>
      </c>
      <c r="G80" s="32"/>
      <c r="I80" s="32"/>
      <c r="M80" s="32"/>
      <c r="O80" s="32"/>
      <c r="S80"/>
      <c r="T80" s="32"/>
      <c r="BC80" s="185"/>
      <c r="BD80" s="185"/>
      <c r="BE80" s="185"/>
      <c r="BF80" s="185"/>
      <c r="BG80" s="185"/>
      <c r="BH80" s="185"/>
      <c r="BI80" s="185"/>
      <c r="BJ80" s="185"/>
      <c r="BK80" s="185"/>
      <c r="BL80" s="185"/>
      <c r="BM80" s="109"/>
      <c r="CB80" s="30"/>
      <c r="CZ80" s="46"/>
      <c r="DM80" s="46"/>
      <c r="DZ80" s="46"/>
      <c r="EM80" s="46"/>
      <c r="FA80" s="46"/>
    </row>
    <row r="81" spans="2:157" ht="15" x14ac:dyDescent="0.25">
      <c r="B81" s="318" t="s">
        <v>156</v>
      </c>
      <c r="E81" s="319">
        <f>IF(E82&gt;E80,E82,E80)</f>
        <v>0</v>
      </c>
      <c r="G81" s="32"/>
      <c r="I81" s="32"/>
      <c r="M81" s="32"/>
      <c r="O81" s="32"/>
      <c r="S81"/>
      <c r="T81" s="32"/>
      <c r="BC81" s="184"/>
      <c r="BD81" s="291"/>
      <c r="BE81" s="291"/>
      <c r="BF81" s="291"/>
      <c r="BG81" s="291"/>
      <c r="BH81" s="291"/>
      <c r="BI81" s="291"/>
      <c r="BJ81" s="291"/>
      <c r="BK81" s="291"/>
      <c r="BL81" s="291"/>
      <c r="BM81" s="109"/>
      <c r="CB81" s="30"/>
      <c r="CZ81" s="46"/>
      <c r="DM81" s="46"/>
      <c r="DZ81" s="46"/>
      <c r="EM81" s="46"/>
      <c r="FA81" s="46"/>
    </row>
    <row r="82" spans="2:157" ht="15" x14ac:dyDescent="0.25">
      <c r="B82" s="479" t="s">
        <v>158</v>
      </c>
      <c r="C82"/>
      <c r="D82"/>
      <c r="E82" s="320">
        <f>IFERROR(IF(E83="",IF(-SUM((Budsjett_FL!$F$74/2)+$F$52,(Budsjett_FL!$F$63-$F$60-F62+F70/2),Budsjett_FL!$D$13,$D$43)/SUM(Budsjett_FL!$D$13+$D$43)&lt;0,0,-SUM((Budsjett_FL!$F$74/2)+$F$52,(Budsjett_FL!$F$63-$F$60-F62+F70/2),Budsjett_FL!$D$13,$D$43)/SUM(Budsjett_FL!$D$13+$D$43)),E83),0)</f>
        <v>0</v>
      </c>
      <c r="F82" s="32"/>
      <c r="G82" s="32"/>
      <c r="I82" s="32"/>
      <c r="M82" s="245"/>
      <c r="O82" s="116"/>
      <c r="P82"/>
      <c r="Q82"/>
      <c r="R82"/>
      <c r="S82"/>
      <c r="T82"/>
      <c r="BB82" s="183"/>
      <c r="BO82" s="292"/>
      <c r="BP82" s="292"/>
      <c r="BQ82" s="292"/>
      <c r="BR82" s="292"/>
      <c r="BS82" s="292"/>
      <c r="BT82" s="292"/>
      <c r="BU82" s="292"/>
      <c r="BV82" s="292"/>
      <c r="BW82" s="292"/>
      <c r="BX82" s="292"/>
      <c r="CB82" s="30"/>
      <c r="CZ82" s="46"/>
      <c r="DM82" s="46"/>
      <c r="DZ82" s="46"/>
      <c r="EM82" s="46"/>
      <c r="FA82" s="46"/>
    </row>
    <row r="83" spans="2:157" ht="15" x14ac:dyDescent="0.25">
      <c r="B83" s="479" t="s">
        <v>160</v>
      </c>
      <c r="C83"/>
      <c r="D83"/>
      <c r="E83" s="339"/>
      <c r="G83" s="34"/>
      <c r="I83" s="32"/>
      <c r="M83" s="32"/>
      <c r="BB83" s="183"/>
      <c r="BO83" s="292"/>
      <c r="BP83" s="292"/>
      <c r="BQ83" s="292"/>
      <c r="BR83" s="292"/>
      <c r="BS83" s="292"/>
      <c r="BT83" s="292"/>
      <c r="BU83" s="292"/>
      <c r="BV83" s="292"/>
      <c r="BW83" s="292"/>
      <c r="BX83" s="292"/>
      <c r="CB83" s="30"/>
      <c r="CZ83" s="46"/>
      <c r="DM83" s="46"/>
      <c r="DZ83" s="46"/>
      <c r="EM83" s="46"/>
      <c r="FA83" s="46"/>
    </row>
    <row r="84" spans="2:157" ht="15" x14ac:dyDescent="0.25">
      <c r="B84" s="479"/>
      <c r="C84"/>
      <c r="D84"/>
      <c r="E84" s="480"/>
      <c r="F84"/>
      <c r="G84"/>
      <c r="I84" s="32"/>
      <c r="M84" s="32"/>
      <c r="U84" s="112"/>
      <c r="BB84" s="183"/>
      <c r="BC84" s="301"/>
      <c r="BM84" s="30"/>
      <c r="CB84" s="30"/>
      <c r="CL84" s="27" t="s">
        <v>162</v>
      </c>
      <c r="CM84" s="22">
        <f t="shared" ref="CM84:CV84" si="622">SUMIF($CL$4:$CL$24,$CL84,CM$4:CM$24)</f>
        <v>0</v>
      </c>
      <c r="CN84" s="22">
        <f t="shared" si="622"/>
        <v>0</v>
      </c>
      <c r="CO84" s="22">
        <f t="shared" si="622"/>
        <v>0</v>
      </c>
      <c r="CP84" s="22">
        <f t="shared" si="622"/>
        <v>0</v>
      </c>
      <c r="CQ84" s="22">
        <f t="shared" si="622"/>
        <v>0</v>
      </c>
      <c r="CR84" s="22">
        <f t="shared" si="622"/>
        <v>0</v>
      </c>
      <c r="CS84" s="22">
        <f t="shared" si="622"/>
        <v>0</v>
      </c>
      <c r="CT84" s="22">
        <f t="shared" si="622"/>
        <v>0</v>
      </c>
      <c r="CU84" s="22">
        <f t="shared" si="622"/>
        <v>0</v>
      </c>
      <c r="CV84" s="22">
        <f t="shared" si="622"/>
        <v>0</v>
      </c>
      <c r="CZ84" s="46"/>
      <c r="DM84" s="46"/>
      <c r="DZ84" s="46"/>
      <c r="EM84" s="46"/>
      <c r="FA84" s="46"/>
    </row>
    <row r="85" spans="2:157" ht="15.75" thickBot="1" x14ac:dyDescent="0.3">
      <c r="B85" s="481" t="s">
        <v>163</v>
      </c>
      <c r="C85" s="482"/>
      <c r="D85" s="482"/>
      <c r="E85" s="321"/>
      <c r="F85"/>
      <c r="G85"/>
      <c r="I85" s="396"/>
      <c r="J85" s="395"/>
      <c r="M85" s="397"/>
      <c r="Q85"/>
      <c r="R85"/>
      <c r="S85"/>
      <c r="T85"/>
      <c r="BB85" s="183"/>
      <c r="BC85" s="301"/>
      <c r="BM85" s="30"/>
      <c r="CB85" s="30"/>
      <c r="CL85" s="27"/>
      <c r="CZ85" s="46"/>
      <c r="DM85" s="46"/>
      <c r="DZ85" s="46"/>
      <c r="EM85" s="46"/>
      <c r="FA85" s="46"/>
    </row>
    <row r="86" spans="2:157" ht="15" x14ac:dyDescent="0.25">
      <c r="F86"/>
      <c r="G86"/>
      <c r="I86" s="478"/>
      <c r="BC86" s="185"/>
      <c r="BD86" s="292"/>
      <c r="BE86" s="292"/>
      <c r="BF86" s="292"/>
      <c r="BG86" s="292"/>
      <c r="BH86" s="292"/>
      <c r="BI86" s="292"/>
      <c r="BJ86" s="292"/>
      <c r="BK86" s="292"/>
      <c r="BL86" s="292"/>
      <c r="CB86" s="30"/>
      <c r="CL86" s="27" t="s">
        <v>89</v>
      </c>
      <c r="CM86" s="22">
        <f t="shared" ref="CM86:CV90" si="623">SUMIF($CL$4:$CL$24,$CL86,CM$4:CM$24)</f>
        <v>0</v>
      </c>
      <c r="CN86" s="22">
        <f t="shared" si="623"/>
        <v>0</v>
      </c>
      <c r="CO86" s="22">
        <f t="shared" si="623"/>
        <v>0</v>
      </c>
      <c r="CP86" s="22">
        <f t="shared" si="623"/>
        <v>0</v>
      </c>
      <c r="CQ86" s="22">
        <f t="shared" si="623"/>
        <v>0</v>
      </c>
      <c r="CR86" s="22">
        <f t="shared" si="623"/>
        <v>0</v>
      </c>
      <c r="CS86" s="22">
        <f t="shared" si="623"/>
        <v>0</v>
      </c>
      <c r="CT86" s="22">
        <f t="shared" si="623"/>
        <v>0</v>
      </c>
      <c r="CU86" s="22">
        <f t="shared" si="623"/>
        <v>0</v>
      </c>
      <c r="CV86" s="22">
        <f t="shared" si="623"/>
        <v>0</v>
      </c>
      <c r="CZ86" s="46"/>
      <c r="DM86" s="46"/>
      <c r="DZ86" s="46"/>
      <c r="EM86" s="46"/>
      <c r="FA86" s="46"/>
    </row>
    <row r="87" spans="2:157" x14ac:dyDescent="0.2">
      <c r="F87"/>
      <c r="G87"/>
      <c r="I87" s="32"/>
      <c r="BC87" s="65"/>
      <c r="BD87" s="65"/>
      <c r="BE87" s="65"/>
      <c r="BF87" s="65"/>
      <c r="BG87" s="65"/>
      <c r="BH87" s="65"/>
      <c r="BI87" s="65"/>
      <c r="BJ87" s="65"/>
      <c r="BK87" s="65"/>
      <c r="BL87" s="65"/>
      <c r="CB87" s="30"/>
      <c r="CL87" s="27" t="s">
        <v>164</v>
      </c>
      <c r="CM87" s="22">
        <f t="shared" si="623"/>
        <v>0</v>
      </c>
      <c r="CN87" s="22">
        <f t="shared" si="623"/>
        <v>0</v>
      </c>
      <c r="CO87" s="22">
        <f t="shared" si="623"/>
        <v>0</v>
      </c>
      <c r="CP87" s="22">
        <f t="shared" si="623"/>
        <v>0</v>
      </c>
      <c r="CQ87" s="22">
        <f t="shared" si="623"/>
        <v>0</v>
      </c>
      <c r="CR87" s="22">
        <f t="shared" si="623"/>
        <v>0</v>
      </c>
      <c r="CS87" s="22">
        <f t="shared" si="623"/>
        <v>0</v>
      </c>
      <c r="CT87" s="22">
        <f t="shared" si="623"/>
        <v>0</v>
      </c>
      <c r="CU87" s="22">
        <f t="shared" si="623"/>
        <v>0</v>
      </c>
      <c r="CV87" s="22">
        <f t="shared" si="623"/>
        <v>0</v>
      </c>
      <c r="CZ87" s="46"/>
      <c r="DM87" s="46"/>
      <c r="DZ87" s="46"/>
      <c r="EM87" s="46"/>
      <c r="FA87" s="46"/>
    </row>
    <row r="88" spans="2:157" ht="15" customHeight="1" x14ac:dyDescent="0.2">
      <c r="F88"/>
      <c r="G88"/>
      <c r="I88" s="245"/>
      <c r="BC88" s="30"/>
      <c r="BD88" s="30"/>
      <c r="BE88" s="30"/>
      <c r="BF88" s="30"/>
      <c r="BG88" s="30"/>
      <c r="BH88" s="30"/>
      <c r="BI88" s="30"/>
      <c r="BJ88" s="30"/>
      <c r="BK88" s="30"/>
      <c r="BL88" s="30"/>
      <c r="BM88" s="30"/>
      <c r="CB88" s="30"/>
      <c r="CL88" s="27" t="s">
        <v>165</v>
      </c>
      <c r="CM88" s="22">
        <f t="shared" si="623"/>
        <v>0</v>
      </c>
      <c r="CN88" s="22">
        <f t="shared" si="623"/>
        <v>0</v>
      </c>
      <c r="CO88" s="22">
        <f t="shared" si="623"/>
        <v>0</v>
      </c>
      <c r="CP88" s="22">
        <f t="shared" si="623"/>
        <v>0</v>
      </c>
      <c r="CQ88" s="22">
        <f t="shared" si="623"/>
        <v>0</v>
      </c>
      <c r="CR88" s="22">
        <f t="shared" si="623"/>
        <v>0</v>
      </c>
      <c r="CS88" s="22">
        <f t="shared" si="623"/>
        <v>0</v>
      </c>
      <c r="CT88" s="22">
        <f t="shared" si="623"/>
        <v>0</v>
      </c>
      <c r="CU88" s="22">
        <f t="shared" si="623"/>
        <v>0</v>
      </c>
      <c r="CV88" s="22">
        <f t="shared" si="623"/>
        <v>0</v>
      </c>
      <c r="CZ88" s="46"/>
      <c r="DM88" s="46"/>
      <c r="DZ88" s="46"/>
      <c r="EM88" s="46"/>
      <c r="FA88" s="46"/>
    </row>
    <row r="89" spans="2:157" ht="15" x14ac:dyDescent="0.25">
      <c r="F89" s="580"/>
      <c r="I89" s="32"/>
      <c r="M89" s="32"/>
      <c r="BC89" s="185"/>
      <c r="BD89" s="292"/>
      <c r="BE89" s="292"/>
      <c r="BF89" s="292"/>
      <c r="BG89" s="292"/>
      <c r="BH89" s="292"/>
      <c r="BI89" s="292"/>
      <c r="BJ89" s="292"/>
      <c r="BK89" s="292"/>
      <c r="BL89" s="292"/>
      <c r="BM89" s="30"/>
      <c r="CB89" s="30"/>
      <c r="CL89" s="27" t="s">
        <v>166</v>
      </c>
      <c r="CM89" s="22">
        <f t="shared" si="623"/>
        <v>0</v>
      </c>
      <c r="CN89" s="22">
        <f t="shared" si="623"/>
        <v>0</v>
      </c>
      <c r="CO89" s="22">
        <f t="shared" si="623"/>
        <v>0</v>
      </c>
      <c r="CP89" s="22">
        <f t="shared" si="623"/>
        <v>0</v>
      </c>
      <c r="CQ89" s="22">
        <f t="shared" si="623"/>
        <v>0</v>
      </c>
      <c r="CR89" s="22">
        <f t="shared" si="623"/>
        <v>0</v>
      </c>
      <c r="CS89" s="22">
        <f t="shared" si="623"/>
        <v>0</v>
      </c>
      <c r="CT89" s="22">
        <f t="shared" si="623"/>
        <v>0</v>
      </c>
      <c r="CU89" s="22">
        <f t="shared" si="623"/>
        <v>0</v>
      </c>
      <c r="CV89" s="22">
        <f t="shared" si="623"/>
        <v>0</v>
      </c>
      <c r="CZ89" s="46"/>
      <c r="DM89" s="46"/>
      <c r="DZ89" s="46"/>
      <c r="EM89" s="46"/>
      <c r="FA89" s="46"/>
    </row>
    <row r="90" spans="2:157" ht="15" x14ac:dyDescent="0.25">
      <c r="N90" s="293"/>
      <c r="CB90" s="30"/>
      <c r="CL90" s="27" t="s">
        <v>167</v>
      </c>
      <c r="CM90" s="22">
        <f t="shared" si="623"/>
        <v>0</v>
      </c>
      <c r="CN90" s="22">
        <f t="shared" si="623"/>
        <v>0</v>
      </c>
      <c r="CO90" s="22">
        <f t="shared" si="623"/>
        <v>0</v>
      </c>
      <c r="CP90" s="22">
        <f t="shared" si="623"/>
        <v>0</v>
      </c>
      <c r="CQ90" s="22">
        <f t="shared" si="623"/>
        <v>0</v>
      </c>
      <c r="CR90" s="22">
        <f t="shared" si="623"/>
        <v>0</v>
      </c>
      <c r="CS90" s="22">
        <f t="shared" si="623"/>
        <v>0</v>
      </c>
      <c r="CT90" s="22">
        <f t="shared" si="623"/>
        <v>0</v>
      </c>
      <c r="CU90" s="22">
        <f t="shared" si="623"/>
        <v>0</v>
      </c>
      <c r="CV90" s="22">
        <f t="shared" si="623"/>
        <v>0</v>
      </c>
      <c r="CZ90" s="46"/>
      <c r="DM90" s="46"/>
      <c r="DZ90" s="46"/>
      <c r="EM90" s="46"/>
      <c r="FA90" s="46"/>
    </row>
    <row r="91" spans="2:157" x14ac:dyDescent="0.2">
      <c r="CB91" s="30"/>
      <c r="CZ91" s="46"/>
      <c r="DM91" s="46"/>
      <c r="DZ91" s="46"/>
      <c r="EM91" s="46"/>
      <c r="FA91" s="46"/>
    </row>
    <row r="92" spans="2:157" ht="15" x14ac:dyDescent="0.25">
      <c r="B92" s="581"/>
      <c r="D92" s="231"/>
      <c r="J92" s="112"/>
      <c r="K92"/>
      <c r="L92"/>
      <c r="M92"/>
      <c r="N92"/>
      <c r="CB92" s="30"/>
      <c r="CZ92" s="46"/>
      <c r="DM92" s="46"/>
      <c r="DZ92" s="46"/>
      <c r="EM92" s="46"/>
      <c r="FA92" s="46"/>
    </row>
    <row r="93" spans="2:157" x14ac:dyDescent="0.2">
      <c r="CZ93" s="46"/>
      <c r="DM93" s="46"/>
      <c r="DZ93" s="46"/>
      <c r="EM93" s="46"/>
      <c r="FA93" s="46"/>
    </row>
    <row r="94" spans="2:157" x14ac:dyDescent="0.2">
      <c r="B94"/>
      <c r="C94"/>
      <c r="D94"/>
      <c r="E94"/>
      <c r="F94"/>
      <c r="G94"/>
      <c r="H94"/>
      <c r="I94"/>
      <c r="J94"/>
      <c r="K94"/>
      <c r="L94"/>
    </row>
    <row r="95" spans="2:157" x14ac:dyDescent="0.2">
      <c r="B95"/>
      <c r="C95"/>
      <c r="D95"/>
      <c r="E95"/>
      <c r="F95"/>
      <c r="G95"/>
      <c r="H95"/>
      <c r="I95"/>
      <c r="J95"/>
      <c r="K95"/>
      <c r="L95"/>
    </row>
    <row r="96" spans="2:157" x14ac:dyDescent="0.2">
      <c r="B96"/>
      <c r="C96"/>
      <c r="D96"/>
      <c r="E96"/>
      <c r="F96"/>
      <c r="G96"/>
      <c r="H96"/>
      <c r="I96"/>
      <c r="J96"/>
      <c r="K96"/>
      <c r="L96"/>
    </row>
    <row r="97" spans="2:12" x14ac:dyDescent="0.2">
      <c r="B97"/>
      <c r="C97"/>
      <c r="D97"/>
      <c r="E97"/>
      <c r="F97"/>
      <c r="G97"/>
      <c r="H97"/>
      <c r="I97"/>
      <c r="J97"/>
      <c r="K97"/>
      <c r="L97"/>
    </row>
    <row r="98" spans="2:12" x14ac:dyDescent="0.2">
      <c r="B98"/>
      <c r="C98"/>
      <c r="D98"/>
      <c r="E98"/>
      <c r="F98"/>
      <c r="G98"/>
      <c r="H98"/>
      <c r="I98"/>
      <c r="J98"/>
      <c r="K98"/>
      <c r="L98"/>
    </row>
    <row r="99" spans="2:12" x14ac:dyDescent="0.2">
      <c r="B99"/>
      <c r="C99"/>
      <c r="D99"/>
      <c r="E99"/>
      <c r="F99"/>
      <c r="G99"/>
      <c r="H99"/>
      <c r="I99"/>
      <c r="J99"/>
      <c r="K99"/>
      <c r="L99"/>
    </row>
    <row r="100" spans="2:12" x14ac:dyDescent="0.2">
      <c r="B100"/>
      <c r="C100"/>
      <c r="D100"/>
      <c r="E100"/>
      <c r="F100"/>
      <c r="G100"/>
      <c r="H100"/>
      <c r="I100"/>
      <c r="J100"/>
      <c r="K100"/>
      <c r="L100"/>
    </row>
    <row r="101" spans="2:12" x14ac:dyDescent="0.2">
      <c r="B101"/>
      <c r="C101"/>
      <c r="D101"/>
      <c r="E101"/>
      <c r="F101"/>
      <c r="G101"/>
      <c r="H101"/>
      <c r="I101"/>
      <c r="J101"/>
      <c r="K101"/>
      <c r="L101"/>
    </row>
  </sheetData>
  <sheetProtection algorithmName="SHA-512" hashValue="mk69+pjqTVu0PNaZOy7qgS4MfmywsKi+zxdQcNhhzVhtMv5aqqNwbyv8cUycm39zrjzOdlLeI71EaHfw05768w==" saltValue="3Nmm4aYEfLmumUr0UYfpMw==" spinCount="100000" sheet="1" formatCells="0" formatColumns="0" formatRows="0"/>
  <dataConsolidate/>
  <mergeCells count="2">
    <mergeCell ref="B77:C78"/>
    <mergeCell ref="B28:T30"/>
  </mergeCells>
  <conditionalFormatting sqref="B4:B14">
    <cfRule type="expression" dxfId="339" priority="2" stopIfTrue="1">
      <formula>#REF!="NEI"</formula>
    </cfRule>
  </conditionalFormatting>
  <conditionalFormatting sqref="B16:B24">
    <cfRule type="expression" dxfId="338" priority="208" stopIfTrue="1">
      <formula>#REF!="NEI"</formula>
    </cfRule>
  </conditionalFormatting>
  <conditionalFormatting sqref="B26">
    <cfRule type="expression" dxfId="337" priority="2185" stopIfTrue="1">
      <formula>#REF!="NEI"</formula>
    </cfRule>
  </conditionalFormatting>
  <conditionalFormatting sqref="B31:B72">
    <cfRule type="expression" dxfId="336" priority="27" stopIfTrue="1">
      <formula>#REF!="NEI"</formula>
    </cfRule>
  </conditionalFormatting>
  <conditionalFormatting sqref="B77">
    <cfRule type="expression" dxfId="335" priority="1616" stopIfTrue="1">
      <formula>#REF!="NEI"</formula>
    </cfRule>
  </conditionalFormatting>
  <conditionalFormatting sqref="B85">
    <cfRule type="expression" dxfId="334" priority="5748">
      <formula>$B$28="Andel"</formula>
    </cfRule>
  </conditionalFormatting>
  <conditionalFormatting sqref="B92">
    <cfRule type="expression" dxfId="333" priority="1821">
      <formula>$C$27="Andel"</formula>
    </cfRule>
  </conditionalFormatting>
  <conditionalFormatting sqref="B95">
    <cfRule type="expression" dxfId="332" priority="1830">
      <formula>$I$25="Andel"</formula>
    </cfRule>
  </conditionalFormatting>
  <conditionalFormatting sqref="B25:C25">
    <cfRule type="expression" dxfId="331" priority="1887" stopIfTrue="1">
      <formula>#REF!="NEI"</formula>
    </cfRule>
  </conditionalFormatting>
  <conditionalFormatting sqref="B74:C75 E75:E76">
    <cfRule type="expression" dxfId="330" priority="1614" stopIfTrue="1">
      <formula>#REF!="NEI"</formula>
    </cfRule>
  </conditionalFormatting>
  <conditionalFormatting sqref="B27:E27">
    <cfRule type="expression" dxfId="329" priority="1838" stopIfTrue="1">
      <formula>#REF!="NEI"</formula>
    </cfRule>
  </conditionalFormatting>
  <conditionalFormatting sqref="B3:T3">
    <cfRule type="expression" dxfId="328" priority="1853" stopIfTrue="1">
      <formula>#REF!="NEI"</formula>
    </cfRule>
  </conditionalFormatting>
  <conditionalFormatting sqref="B15:T15">
    <cfRule type="expression" dxfId="327" priority="1813" stopIfTrue="1">
      <formula>#REF!="NEI"</formula>
    </cfRule>
  </conditionalFormatting>
  <conditionalFormatting sqref="C33:E33">
    <cfRule type="expression" dxfId="326" priority="1777" stopIfTrue="1">
      <formula>#REF!="NEI"</formula>
    </cfRule>
  </conditionalFormatting>
  <conditionalFormatting sqref="C47:E47">
    <cfRule type="expression" dxfId="325" priority="1840" stopIfTrue="1">
      <formula>#REF!="NEI"</formula>
    </cfRule>
  </conditionalFormatting>
  <conditionalFormatting sqref="C60:E63">
    <cfRule type="expression" dxfId="324" priority="1884" stopIfTrue="1">
      <formula>#REF!="NEI"</formula>
    </cfRule>
  </conditionalFormatting>
  <conditionalFormatting sqref="C54:F58">
    <cfRule type="expression" dxfId="323" priority="30" stopIfTrue="1">
      <formula>#REF!="NEI"</formula>
    </cfRule>
  </conditionalFormatting>
  <conditionalFormatting sqref="C65:F72">
    <cfRule type="expression" dxfId="322" priority="1835" stopIfTrue="1">
      <formula>#REF!="NEI"</formula>
    </cfRule>
  </conditionalFormatting>
  <conditionalFormatting sqref="C31:G31">
    <cfRule type="expression" dxfId="321" priority="1849" stopIfTrue="1">
      <formula>#REF!="NEI"</formula>
    </cfRule>
  </conditionalFormatting>
  <conditionalFormatting sqref="C43:G45">
    <cfRule type="expression" dxfId="320" priority="1843" stopIfTrue="1">
      <formula>#REF!="NEI"</formula>
    </cfRule>
  </conditionalFormatting>
  <conditionalFormatting sqref="C52:G52">
    <cfRule type="expression" dxfId="319" priority="1841" stopIfTrue="1">
      <formula>#REF!="NEI"</formula>
    </cfRule>
  </conditionalFormatting>
  <conditionalFormatting sqref="C59:G59">
    <cfRule type="expression" dxfId="318" priority="1769" stopIfTrue="1">
      <formula>#REF!="NEI"</formula>
    </cfRule>
  </conditionalFormatting>
  <conditionalFormatting sqref="C13:T13">
    <cfRule type="expression" dxfId="317" priority="1851" stopIfTrue="1">
      <formula>#REF!="NEI"</formula>
    </cfRule>
  </conditionalFormatting>
  <conditionalFormatting sqref="D5:D12">
    <cfRule type="expression" dxfId="316" priority="7" stopIfTrue="1">
      <formula>#REF!="NEI"</formula>
    </cfRule>
  </conditionalFormatting>
  <conditionalFormatting sqref="D17:D24">
    <cfRule type="expression" dxfId="315" priority="216" stopIfTrue="1">
      <formula>#REF!="NEI"</formula>
    </cfRule>
  </conditionalFormatting>
  <conditionalFormatting sqref="D75">
    <cfRule type="expression" dxfId="314" priority="1615" stopIfTrue="1">
      <formula>#REF!="NEI"</formula>
    </cfRule>
  </conditionalFormatting>
  <conditionalFormatting sqref="D25:E26">
    <cfRule type="expression" dxfId="313" priority="1850" stopIfTrue="1">
      <formula>#REF!="NEI"</formula>
    </cfRule>
  </conditionalFormatting>
  <conditionalFormatting sqref="D77:E78">
    <cfRule type="expression" dxfId="312" priority="1617" stopIfTrue="1">
      <formula>#REF!="NEI"</formula>
    </cfRule>
  </conditionalFormatting>
  <conditionalFormatting sqref="D74:G74">
    <cfRule type="expression" dxfId="311" priority="1631" stopIfTrue="1">
      <formula>#REF!="NEI"</formula>
    </cfRule>
  </conditionalFormatting>
  <conditionalFormatting sqref="E85">
    <cfRule type="expression" dxfId="310" priority="1622" stopIfTrue="1">
      <formula>#REF!="NEI"</formula>
    </cfRule>
  </conditionalFormatting>
  <conditionalFormatting sqref="F33:F42">
    <cfRule type="expression" dxfId="309" priority="86" stopIfTrue="1">
      <formula>#REF!="NEI"</formula>
    </cfRule>
  </conditionalFormatting>
  <conditionalFormatting sqref="F47:F51">
    <cfRule type="expression" dxfId="308" priority="49" stopIfTrue="1">
      <formula>#REF!="NEI"</formula>
    </cfRule>
  </conditionalFormatting>
  <conditionalFormatting sqref="F88">
    <cfRule type="expression" dxfId="307" priority="1628" stopIfTrue="1">
      <formula>#REF!="NEI"</formula>
    </cfRule>
  </conditionalFormatting>
  <conditionalFormatting sqref="F97">
    <cfRule type="expression" dxfId="306" priority="1829" stopIfTrue="1">
      <formula>#REF!="NEI"</formula>
    </cfRule>
  </conditionalFormatting>
  <conditionalFormatting sqref="F5:G12">
    <cfRule type="expression" dxfId="305" priority="8" stopIfTrue="1">
      <formula>#REF!="NEI"</formula>
    </cfRule>
  </conditionalFormatting>
  <conditionalFormatting sqref="F17:G27">
    <cfRule type="expression" dxfId="304" priority="217" stopIfTrue="1">
      <formula>#REF!="NEI"</formula>
    </cfRule>
  </conditionalFormatting>
  <conditionalFormatting sqref="F75:G75">
    <cfRule type="expression" dxfId="303" priority="1613" stopIfTrue="1">
      <formula>#REF!="NEI"</formula>
    </cfRule>
  </conditionalFormatting>
  <conditionalFormatting sqref="F60:I62">
    <cfRule type="expression" dxfId="302" priority="1831" stopIfTrue="1">
      <formula>#REF!="NEI"</formula>
    </cfRule>
  </conditionalFormatting>
  <conditionalFormatting sqref="F63:T63">
    <cfRule type="expression" dxfId="301" priority="1868" stopIfTrue="1">
      <formula>#REF!="NEI"</formula>
    </cfRule>
  </conditionalFormatting>
  <conditionalFormatting sqref="G1">
    <cfRule type="expression" dxfId="300" priority="1872" stopIfTrue="1">
      <formula>#REF!="NEI"</formula>
    </cfRule>
  </conditionalFormatting>
  <conditionalFormatting sqref="G33">
    <cfRule type="expression" dxfId="299" priority="1811" stopIfTrue="1">
      <formula>#REF!="NEI"</formula>
    </cfRule>
  </conditionalFormatting>
  <conditionalFormatting sqref="G47">
    <cfRule type="expression" dxfId="298" priority="1857" stopIfTrue="1">
      <formula>#REF!="NEI"</formula>
    </cfRule>
  </conditionalFormatting>
  <conditionalFormatting sqref="G54">
    <cfRule type="expression" dxfId="297" priority="1860" stopIfTrue="1">
      <formula>#REF!="NEI"</formula>
    </cfRule>
  </conditionalFormatting>
  <conditionalFormatting sqref="G57:G58">
    <cfRule type="expression" dxfId="296" priority="31" stopIfTrue="1">
      <formula>#REF!="NEI"</formula>
    </cfRule>
  </conditionalFormatting>
  <conditionalFormatting sqref="G65">
    <cfRule type="expression" dxfId="295" priority="1854" stopIfTrue="1">
      <formula>#REF!="NEI"</formula>
    </cfRule>
  </conditionalFormatting>
  <conditionalFormatting sqref="G68:G72">
    <cfRule type="expression" dxfId="294" priority="1855" stopIfTrue="1">
      <formula>#REF!="NEI"</formula>
    </cfRule>
  </conditionalFormatting>
  <conditionalFormatting sqref="G85:G87">
    <cfRule type="expression" dxfId="293" priority="1623" stopIfTrue="1">
      <formula>#REF!="NEI"</formula>
    </cfRule>
  </conditionalFormatting>
  <conditionalFormatting sqref="H48:H51">
    <cfRule type="expression" dxfId="292" priority="43" stopIfTrue="1">
      <formula>#REF!="NEI"</formula>
    </cfRule>
  </conditionalFormatting>
  <conditionalFormatting sqref="H94">
    <cfRule type="expression" dxfId="291" priority="1828">
      <formula>$J$25="Andel"</formula>
    </cfRule>
  </conditionalFormatting>
  <conditionalFormatting sqref="H14:I14">
    <cfRule type="expression" dxfId="290" priority="2186" stopIfTrue="1">
      <formula>#REF!="NEI"</formula>
    </cfRule>
  </conditionalFormatting>
  <conditionalFormatting sqref="H31:I33 H43:I47 DA67:DJ72 DN67:DW72 EA67:EJ72 EN67:EW72 H72:T72">
    <cfRule type="expression" dxfId="289" priority="2184" stopIfTrue="1">
      <formula>#REF!="NEI"</formula>
    </cfRule>
  </conditionalFormatting>
  <conditionalFormatting sqref="H52:I59">
    <cfRule type="expression" dxfId="288" priority="24" stopIfTrue="1">
      <formula>#REF!="NEI"</formula>
    </cfRule>
  </conditionalFormatting>
  <conditionalFormatting sqref="H64:I71">
    <cfRule type="expression" dxfId="287" priority="1919" stopIfTrue="1">
      <formula>#REF!="NEI"</formula>
    </cfRule>
  </conditionalFormatting>
  <conditionalFormatting sqref="H4:J12">
    <cfRule type="expression" dxfId="286" priority="4" stopIfTrue="1">
      <formula>#REF!="NEI"</formula>
    </cfRule>
  </conditionalFormatting>
  <conditionalFormatting sqref="H16:J24">
    <cfRule type="expression" dxfId="285" priority="196" stopIfTrue="1">
      <formula>#REF!="NEI"</formula>
    </cfRule>
  </conditionalFormatting>
  <conditionalFormatting sqref="H34:J42">
    <cfRule type="expression" dxfId="284" priority="68" stopIfTrue="1">
      <formula>#REF!="NEI"</formula>
    </cfRule>
  </conditionalFormatting>
  <conditionalFormatting sqref="H25:T27">
    <cfRule type="expression" dxfId="283" priority="2070" stopIfTrue="1">
      <formula>#REF!="NEI"</formula>
    </cfRule>
  </conditionalFormatting>
  <conditionalFormatting sqref="H74:T75">
    <cfRule type="expression" dxfId="282" priority="1640" stopIfTrue="1">
      <formula>#REF!="NEI"</formula>
    </cfRule>
  </conditionalFormatting>
  <conditionalFormatting sqref="I48:I50">
    <cfRule type="expression" dxfId="281" priority="65" stopIfTrue="1">
      <formula>#REF!="NEI"</formula>
    </cfRule>
  </conditionalFormatting>
  <conditionalFormatting sqref="I51:J51">
    <cfRule type="expression" dxfId="280" priority="1512" stopIfTrue="1">
      <formula>#REF!="NEI"</formula>
    </cfRule>
  </conditionalFormatting>
  <conditionalFormatting sqref="J1 B2 H2:K2 AC26:AG26 AI26:AQ26">
    <cfRule type="expression" dxfId="279" priority="2187" stopIfTrue="1">
      <formula>#REF!="NEI"</formula>
    </cfRule>
  </conditionalFormatting>
  <conditionalFormatting sqref="J47:J50">
    <cfRule type="expression" dxfId="278" priority="64" stopIfTrue="1">
      <formula>#REF!="NEI"</formula>
    </cfRule>
  </conditionalFormatting>
  <conditionalFormatting sqref="J54:J62">
    <cfRule type="expression" dxfId="277" priority="35" stopIfTrue="1">
      <formula>#REF!="NEI"</formula>
    </cfRule>
  </conditionalFormatting>
  <conditionalFormatting sqref="J64:J70">
    <cfRule type="expression" dxfId="276" priority="1928" stopIfTrue="1">
      <formula>#REF!="NEI"</formula>
    </cfRule>
  </conditionalFormatting>
  <conditionalFormatting sqref="J92">
    <cfRule type="expression" dxfId="275" priority="1816" stopIfTrue="1">
      <formula>#REF!="NEI"</formula>
    </cfRule>
  </conditionalFormatting>
  <conditionalFormatting sqref="J32:K32">
    <cfRule type="expression" dxfId="274" priority="2106" stopIfTrue="1">
      <formula>#REF!="NEI"</formula>
    </cfRule>
  </conditionalFormatting>
  <conditionalFormatting sqref="J46:K46">
    <cfRule type="expression" dxfId="273" priority="2085" stopIfTrue="1">
      <formula>#REF!="NEI"</formula>
    </cfRule>
  </conditionalFormatting>
  <conditionalFormatting sqref="J53:K53">
    <cfRule type="expression" dxfId="272" priority="2179" stopIfTrue="1">
      <formula>#REF!="NEI"</formula>
    </cfRule>
  </conditionalFormatting>
  <conditionalFormatting sqref="J31:T31">
    <cfRule type="expression" dxfId="271" priority="2129" stopIfTrue="1">
      <formula>#REF!="NEI"</formula>
    </cfRule>
  </conditionalFormatting>
  <conditionalFormatting sqref="J33:T33">
    <cfRule type="expression" dxfId="270" priority="2096" stopIfTrue="1">
      <formula>#REF!="NEI"</formula>
    </cfRule>
  </conditionalFormatting>
  <conditionalFormatting sqref="J43:T45">
    <cfRule type="expression" dxfId="269" priority="2088" stopIfTrue="1">
      <formula>#REF!="NEI"</formula>
    </cfRule>
  </conditionalFormatting>
  <conditionalFormatting sqref="J52:T52">
    <cfRule type="expression" dxfId="268" priority="2074" stopIfTrue="1">
      <formula>#REF!="NEI"</formula>
    </cfRule>
  </conditionalFormatting>
  <conditionalFormatting sqref="J71:T71">
    <cfRule type="expression" dxfId="267" priority="1931" stopIfTrue="1">
      <formula>#REF!="NEI"</formula>
    </cfRule>
  </conditionalFormatting>
  <conditionalFormatting sqref="K14">
    <cfRule type="expression" dxfId="266" priority="2071" stopIfTrue="1">
      <formula>#REF!="NEI"</formula>
    </cfRule>
  </conditionalFormatting>
  <conditionalFormatting sqref="K64">
    <cfRule type="expression" dxfId="265" priority="1933" stopIfTrue="1">
      <formula>#REF!="NEI"</formula>
    </cfRule>
  </conditionalFormatting>
  <conditionalFormatting sqref="K76">
    <cfRule type="expression" dxfId="264" priority="1639" stopIfTrue="1">
      <formula>#REF!="NEI"</formula>
    </cfRule>
  </conditionalFormatting>
  <conditionalFormatting sqref="K92:N92">
    <cfRule type="expression" dxfId="263" priority="1823">
      <formula>#REF!="Finansieringsandel"</formula>
    </cfRule>
  </conditionalFormatting>
  <conditionalFormatting sqref="K4:T12">
    <cfRule type="expression" dxfId="262" priority="3">
      <formula>#REF!="Finansieringsandel"</formula>
    </cfRule>
  </conditionalFormatting>
  <conditionalFormatting sqref="K16:T24">
    <cfRule type="expression" dxfId="261" priority="194">
      <formula>#REF!="Finansieringsandel"</formula>
    </cfRule>
  </conditionalFormatting>
  <conditionalFormatting sqref="K34:T42">
    <cfRule type="expression" dxfId="260" priority="66">
      <formula>#REF!="Finansieringsandel"</formula>
    </cfRule>
  </conditionalFormatting>
  <conditionalFormatting sqref="K47:T47">
    <cfRule type="expression" dxfId="259" priority="2079" stopIfTrue="1">
      <formula>#REF!="NEI"</formula>
    </cfRule>
  </conditionalFormatting>
  <conditionalFormatting sqref="K48:T51">
    <cfRule type="expression" dxfId="258" priority="38">
      <formula>#REF!="Finansieringsandel"</formula>
    </cfRule>
  </conditionalFormatting>
  <conditionalFormatting sqref="K54:T54">
    <cfRule type="expression" dxfId="257" priority="2107" stopIfTrue="1">
      <formula>#REF!="NEI"</formula>
    </cfRule>
  </conditionalFormatting>
  <conditionalFormatting sqref="K55:T55">
    <cfRule type="expression" dxfId="256" priority="1937">
      <formula>#REF!="Finansieringsandel"</formula>
    </cfRule>
  </conditionalFormatting>
  <conditionalFormatting sqref="K60:T61">
    <cfRule type="expression" dxfId="255" priority="2131" stopIfTrue="1">
      <formula>#REF!="NEI"</formula>
    </cfRule>
  </conditionalFormatting>
  <conditionalFormatting sqref="K65:T65">
    <cfRule type="expression" dxfId="254" priority="1927" stopIfTrue="1">
      <formula>#REF!="NEI"</formula>
    </cfRule>
  </conditionalFormatting>
  <conditionalFormatting sqref="K66:T66">
    <cfRule type="expression" dxfId="253" priority="1814">
      <formula>#REF!="Finansieringsandel"</formula>
    </cfRule>
  </conditionalFormatting>
  <conditionalFormatting sqref="O82:T82">
    <cfRule type="expression" dxfId="252" priority="1627">
      <formula>#REF!="Finansieringsandel"</formula>
    </cfRule>
  </conditionalFormatting>
  <conditionalFormatting sqref="Q85:T85">
    <cfRule type="expression" dxfId="251" priority="1638">
      <formula>#REF!="Finansieringsandel"</formula>
    </cfRule>
  </conditionalFormatting>
  <conditionalFormatting sqref="S62:T62">
    <cfRule type="expression" dxfId="250" priority="2180" stopIfTrue="1">
      <formula>#REF!="NEI"</formula>
    </cfRule>
  </conditionalFormatting>
  <conditionalFormatting sqref="T82">
    <cfRule type="expression" dxfId="249" priority="1626" stopIfTrue="1">
      <formula>#REF!="NEI"</formula>
    </cfRule>
  </conditionalFormatting>
  <conditionalFormatting sqref="T85">
    <cfRule type="expression" dxfId="248" priority="1637" stopIfTrue="1">
      <formula>#REF!="NEI"</formula>
    </cfRule>
  </conditionalFormatting>
  <conditionalFormatting sqref="U84">
    <cfRule type="expression" dxfId="247" priority="1820" stopIfTrue="1">
      <formula>#REF!="NEI"</formula>
    </cfRule>
  </conditionalFormatting>
  <conditionalFormatting sqref="AR3:BA3">
    <cfRule type="expression" dxfId="246" priority="2163" stopIfTrue="1">
      <formula>#REF!="NEI"</formula>
    </cfRule>
  </conditionalFormatting>
  <conditionalFormatting sqref="AR13:BA13">
    <cfRule type="expression" dxfId="245" priority="2162" stopIfTrue="1">
      <formula>#REF!="NEI"</formula>
    </cfRule>
  </conditionalFormatting>
  <conditionalFormatting sqref="AR15:BA15">
    <cfRule type="expression" dxfId="244" priority="2161" stopIfTrue="1">
      <formula>#REF!="NEI"</formula>
    </cfRule>
  </conditionalFormatting>
  <conditionalFormatting sqref="AR25:BA27">
    <cfRule type="expression" dxfId="243" priority="2159" stopIfTrue="1">
      <formula>#REF!="NEI"</formula>
    </cfRule>
  </conditionalFormatting>
  <conditionalFormatting sqref="AR31:BA31">
    <cfRule type="expression" dxfId="242" priority="2158" stopIfTrue="1">
      <formula>#REF!="NEI"</formula>
    </cfRule>
  </conditionalFormatting>
  <conditionalFormatting sqref="AR33:BA33">
    <cfRule type="expression" dxfId="241" priority="2102" stopIfTrue="1">
      <formula>#REF!="NEI"</formula>
    </cfRule>
  </conditionalFormatting>
  <conditionalFormatting sqref="AR43:BA45">
    <cfRule type="expression" dxfId="240" priority="2092" stopIfTrue="1">
      <formula>#REF!="NEI"</formula>
    </cfRule>
  </conditionalFormatting>
  <conditionalFormatting sqref="AR47:BA47">
    <cfRule type="expression" dxfId="239" priority="2083" stopIfTrue="1">
      <formula>#REF!="NEI"</formula>
    </cfRule>
  </conditionalFormatting>
  <conditionalFormatting sqref="AR52:BA52">
    <cfRule type="expression" dxfId="238" priority="2076" stopIfTrue="1">
      <formula>#REF!="NEI"</formula>
    </cfRule>
  </conditionalFormatting>
  <conditionalFormatting sqref="AR54:BA54">
    <cfRule type="expression" dxfId="237" priority="2125" stopIfTrue="1">
      <formula>#REF!="NEI"</formula>
    </cfRule>
  </conditionalFormatting>
  <conditionalFormatting sqref="AR63:BA63">
    <cfRule type="expression" dxfId="236" priority="2126" stopIfTrue="1">
      <formula>#REF!="NEI"</formula>
    </cfRule>
  </conditionalFormatting>
  <conditionalFormatting sqref="AR65:BA65">
    <cfRule type="expression" dxfId="235" priority="1929" stopIfTrue="1">
      <formula>#REF!="NEI"</formula>
    </cfRule>
  </conditionalFormatting>
  <conditionalFormatting sqref="AR71:BA72">
    <cfRule type="expression" dxfId="234" priority="1930" stopIfTrue="1">
      <formula>#REF!="NEI"</formula>
    </cfRule>
  </conditionalFormatting>
  <conditionalFormatting sqref="BB82:BB85">
    <cfRule type="expression" dxfId="233" priority="1953" stopIfTrue="1">
      <formula>#REF!="NEI"</formula>
    </cfRule>
  </conditionalFormatting>
  <conditionalFormatting sqref="BC3:BL3">
    <cfRule type="expression" dxfId="232" priority="2164" stopIfTrue="1">
      <formula>#REF!="NEI"</formula>
    </cfRule>
  </conditionalFormatting>
  <conditionalFormatting sqref="BC13:BL13">
    <cfRule type="expression" dxfId="231" priority="2165" stopIfTrue="1">
      <formula>#REF!="NEI"</formula>
    </cfRule>
  </conditionalFormatting>
  <conditionalFormatting sqref="BC25:BL26">
    <cfRule type="expression" dxfId="230" priority="2166" stopIfTrue="1">
      <formula>#REF!="NEI"</formula>
    </cfRule>
  </conditionalFormatting>
  <conditionalFormatting sqref="BC31:BL31">
    <cfRule type="expression" dxfId="229" priority="2167" stopIfTrue="1">
      <formula>#REF!="NEI"</formula>
    </cfRule>
  </conditionalFormatting>
  <conditionalFormatting sqref="BC43:BL45">
    <cfRule type="expression" dxfId="228" priority="2093" stopIfTrue="1">
      <formula>#REF!="NEI"</formula>
    </cfRule>
  </conditionalFormatting>
  <conditionalFormatting sqref="BO3:BX3">
    <cfRule type="expression" dxfId="227" priority="2153" stopIfTrue="1">
      <formula>#REF!="NEI"</formula>
    </cfRule>
  </conditionalFormatting>
  <conditionalFormatting sqref="BO13:BX13">
    <cfRule type="expression" dxfId="226" priority="2154" stopIfTrue="1">
      <formula>#REF!="NEI"</formula>
    </cfRule>
  </conditionalFormatting>
  <conditionalFormatting sqref="BO15:BX15">
    <cfRule type="expression" dxfId="225" priority="2152" stopIfTrue="1">
      <formula>#REF!="NEI"</formula>
    </cfRule>
  </conditionalFormatting>
  <conditionalFormatting sqref="BO25:BX27">
    <cfRule type="expression" dxfId="224" priority="2151" stopIfTrue="1">
      <formula>#REF!="NEI"</formula>
    </cfRule>
  </conditionalFormatting>
  <conditionalFormatting sqref="BO31:BX31">
    <cfRule type="expression" dxfId="223" priority="2145" stopIfTrue="1">
      <formula>#REF!="NEI"</formula>
    </cfRule>
  </conditionalFormatting>
  <conditionalFormatting sqref="BO33:BX33">
    <cfRule type="expression" dxfId="222" priority="2101" stopIfTrue="1">
      <formula>#REF!="NEI"</formula>
    </cfRule>
  </conditionalFormatting>
  <conditionalFormatting sqref="BO43:BX45">
    <cfRule type="expression" dxfId="221" priority="2091" stopIfTrue="1">
      <formula>#REF!="NEI"</formula>
    </cfRule>
  </conditionalFormatting>
  <conditionalFormatting sqref="CA3:CJ13">
    <cfRule type="expression" dxfId="220" priority="20" stopIfTrue="1">
      <formula>#REF!="NEI"</formula>
    </cfRule>
  </conditionalFormatting>
  <conditionalFormatting sqref="CA15:CJ25">
    <cfRule type="expression" dxfId="219" priority="229" stopIfTrue="1">
      <formula>#REF!="NEI"</formula>
    </cfRule>
  </conditionalFormatting>
  <conditionalFormatting sqref="CA27:CJ31">
    <cfRule type="expression" dxfId="218" priority="1703" stopIfTrue="1">
      <formula>#REF!="NEI"</formula>
    </cfRule>
  </conditionalFormatting>
  <conditionalFormatting sqref="CA33:CJ45">
    <cfRule type="expression" dxfId="217" priority="97" stopIfTrue="1">
      <formula>#REF!="NEI"</formula>
    </cfRule>
  </conditionalFormatting>
  <conditionalFormatting sqref="CL84:CL90">
    <cfRule type="expression" dxfId="216" priority="2110" stopIfTrue="1">
      <formula>#REF!="NEI"</formula>
    </cfRule>
  </conditionalFormatting>
  <conditionalFormatting sqref="CM3:CW13">
    <cfRule type="expression" dxfId="215" priority="19" stopIfTrue="1">
      <formula>#REF!="NEI"</formula>
    </cfRule>
  </conditionalFormatting>
  <conditionalFormatting sqref="CM15:CW25">
    <cfRule type="expression" dxfId="214" priority="230" stopIfTrue="1">
      <formula>#REF!="NEI"</formula>
    </cfRule>
  </conditionalFormatting>
  <conditionalFormatting sqref="CM27:CW31">
    <cfRule type="expression" dxfId="213" priority="1705" stopIfTrue="1">
      <formula>#REF!="NEI"</formula>
    </cfRule>
  </conditionalFormatting>
  <conditionalFormatting sqref="CM33:CW45">
    <cfRule type="expression" dxfId="212" priority="98" stopIfTrue="1">
      <formula>#REF!="NEI"</formula>
    </cfRule>
  </conditionalFormatting>
  <conditionalFormatting sqref="CM47:CW52">
    <cfRule type="expression" dxfId="211" priority="61" stopIfTrue="1">
      <formula>#REF!="NEI"</formula>
    </cfRule>
  </conditionalFormatting>
  <conditionalFormatting sqref="DA56:DJ63 DN56:DW63 EA56:EJ63 EN56:EW63 FB56:FK63">
    <cfRule type="expression" dxfId="210" priority="36" stopIfTrue="1">
      <formula>#REF!="NEI"</formula>
    </cfRule>
  </conditionalFormatting>
  <conditionalFormatting sqref="DA3:DK13">
    <cfRule type="expression" dxfId="209" priority="18" stopIfTrue="1">
      <formula>#REF!="NEI"</formula>
    </cfRule>
  </conditionalFormatting>
  <conditionalFormatting sqref="DA15:DK25">
    <cfRule type="expression" dxfId="208" priority="1" stopIfTrue="1">
      <formula>#REF!="NEI"</formula>
    </cfRule>
  </conditionalFormatting>
  <conditionalFormatting sqref="DA27:DK31">
    <cfRule type="expression" dxfId="207" priority="1702" stopIfTrue="1">
      <formula>#REF!="NEI"</formula>
    </cfRule>
  </conditionalFormatting>
  <conditionalFormatting sqref="DA33:DK45">
    <cfRule type="expression" dxfId="206" priority="95" stopIfTrue="1">
      <formula>#REF!="NEI"</formula>
    </cfRule>
  </conditionalFormatting>
  <conditionalFormatting sqref="DA47:DK52">
    <cfRule type="expression" dxfId="205" priority="59" stopIfTrue="1">
      <formula>#REF!="NEI"</formula>
    </cfRule>
  </conditionalFormatting>
  <conditionalFormatting sqref="DA54:DK54">
    <cfRule type="expression" dxfId="204" priority="2049" stopIfTrue="1">
      <formula>#REF!="NEI"</formula>
    </cfRule>
  </conditionalFormatting>
  <conditionalFormatting sqref="DA65:DK65">
    <cfRule type="expression" dxfId="203" priority="1926" stopIfTrue="1">
      <formula>#REF!="NEI"</formula>
    </cfRule>
  </conditionalFormatting>
  <conditionalFormatting sqref="DN3:DX13">
    <cfRule type="expression" dxfId="202" priority="16" stopIfTrue="1">
      <formula>#REF!="NEI"</formula>
    </cfRule>
  </conditionalFormatting>
  <conditionalFormatting sqref="DN15:DX25">
    <cfRule type="expression" dxfId="201" priority="225" stopIfTrue="1">
      <formula>#REF!="NEI"</formula>
    </cfRule>
  </conditionalFormatting>
  <conditionalFormatting sqref="DN27:DX31">
    <cfRule type="expression" dxfId="200" priority="1701" stopIfTrue="1">
      <formula>#REF!="NEI"</formula>
    </cfRule>
  </conditionalFormatting>
  <conditionalFormatting sqref="DN33:DX45">
    <cfRule type="expression" dxfId="199" priority="93" stopIfTrue="1">
      <formula>#REF!="NEI"</formula>
    </cfRule>
  </conditionalFormatting>
  <conditionalFormatting sqref="DN47:DX52">
    <cfRule type="expression" dxfId="198" priority="57" stopIfTrue="1">
      <formula>#REF!="NEI"</formula>
    </cfRule>
  </conditionalFormatting>
  <conditionalFormatting sqref="DN54:DX54">
    <cfRule type="expression" dxfId="197" priority="2027" stopIfTrue="1">
      <formula>#REF!="NEI"</formula>
    </cfRule>
  </conditionalFormatting>
  <conditionalFormatting sqref="DN65:DX65">
    <cfRule type="expression" dxfId="196" priority="1925" stopIfTrue="1">
      <formula>#REF!="NEI"</formula>
    </cfRule>
  </conditionalFormatting>
  <conditionalFormatting sqref="EA3:EK13">
    <cfRule type="expression" dxfId="195" priority="14" stopIfTrue="1">
      <formula>#REF!="NEI"</formula>
    </cfRule>
  </conditionalFormatting>
  <conditionalFormatting sqref="EA15:EK25">
    <cfRule type="expression" dxfId="194" priority="223" stopIfTrue="1">
      <formula>#REF!="NEI"</formula>
    </cfRule>
  </conditionalFormatting>
  <conditionalFormatting sqref="EA27:EK31">
    <cfRule type="expression" dxfId="193" priority="1700" stopIfTrue="1">
      <formula>#REF!="NEI"</formula>
    </cfRule>
  </conditionalFormatting>
  <conditionalFormatting sqref="EA33:EK45">
    <cfRule type="expression" dxfId="192" priority="91" stopIfTrue="1">
      <formula>#REF!="NEI"</formula>
    </cfRule>
  </conditionalFormatting>
  <conditionalFormatting sqref="EA47:EK52">
    <cfRule type="expression" dxfId="191" priority="55" stopIfTrue="1">
      <formula>#REF!="NEI"</formula>
    </cfRule>
  </conditionalFormatting>
  <conditionalFormatting sqref="EA54:EK54">
    <cfRule type="expression" dxfId="190" priority="2005" stopIfTrue="1">
      <formula>#REF!="NEI"</formula>
    </cfRule>
  </conditionalFormatting>
  <conditionalFormatting sqref="EA65:EK65">
    <cfRule type="expression" dxfId="189" priority="1924" stopIfTrue="1">
      <formula>#REF!="NEI"</formula>
    </cfRule>
  </conditionalFormatting>
  <conditionalFormatting sqref="EN3:EX13">
    <cfRule type="expression" dxfId="188" priority="12" stopIfTrue="1">
      <formula>#REF!="NEI"</formula>
    </cfRule>
  </conditionalFormatting>
  <conditionalFormatting sqref="EN15:EX25">
    <cfRule type="expression" dxfId="187" priority="221" stopIfTrue="1">
      <formula>#REF!="NEI"</formula>
    </cfRule>
  </conditionalFormatting>
  <conditionalFormatting sqref="EN27:EX31">
    <cfRule type="expression" dxfId="186" priority="1699" stopIfTrue="1">
      <formula>#REF!="NEI"</formula>
    </cfRule>
  </conditionalFormatting>
  <conditionalFormatting sqref="EN33:EX45">
    <cfRule type="expression" dxfId="185" priority="89" stopIfTrue="1">
      <formula>#REF!="NEI"</formula>
    </cfRule>
  </conditionalFormatting>
  <conditionalFormatting sqref="EN47:EX52">
    <cfRule type="expression" dxfId="184" priority="53" stopIfTrue="1">
      <formula>#REF!="NEI"</formula>
    </cfRule>
  </conditionalFormatting>
  <conditionalFormatting sqref="EN54:EX54">
    <cfRule type="expression" dxfId="183" priority="1983" stopIfTrue="1">
      <formula>#REF!="NEI"</formula>
    </cfRule>
  </conditionalFormatting>
  <conditionalFormatting sqref="EN65:EX65">
    <cfRule type="expression" dxfId="182" priority="1923" stopIfTrue="1">
      <formula>#REF!="NEI"</formula>
    </cfRule>
  </conditionalFormatting>
  <conditionalFormatting sqref="FB67:FK72">
    <cfRule type="expression" dxfId="181" priority="1921" stopIfTrue="1">
      <formula>#REF!="NEI"</formula>
    </cfRule>
  </conditionalFormatting>
  <conditionalFormatting sqref="FB3:FL13">
    <cfRule type="expression" dxfId="180" priority="10" stopIfTrue="1">
      <formula>#REF!="NEI"</formula>
    </cfRule>
  </conditionalFormatting>
  <conditionalFormatting sqref="FB15:FL25">
    <cfRule type="expression" dxfId="179" priority="219" stopIfTrue="1">
      <formula>#REF!="NEI"</formula>
    </cfRule>
  </conditionalFormatting>
  <conditionalFormatting sqref="FB27:FL31">
    <cfRule type="expression" dxfId="178" priority="1697" stopIfTrue="1">
      <formula>#REF!="NEI"</formula>
    </cfRule>
  </conditionalFormatting>
  <conditionalFormatting sqref="FB33:FL45">
    <cfRule type="expression" dxfId="177" priority="87" stopIfTrue="1">
      <formula>#REF!="NEI"</formula>
    </cfRule>
  </conditionalFormatting>
  <conditionalFormatting sqref="FB47:FL52">
    <cfRule type="expression" dxfId="176" priority="51" stopIfTrue="1">
      <formula>#REF!="NEI"</formula>
    </cfRule>
  </conditionalFormatting>
  <conditionalFormatting sqref="FB54:FL54">
    <cfRule type="expression" dxfId="175" priority="1959" stopIfTrue="1">
      <formula>#REF!="NEI"</formula>
    </cfRule>
  </conditionalFormatting>
  <conditionalFormatting sqref="FB65:FL65">
    <cfRule type="expression" dxfId="174" priority="1922" stopIfTrue="1">
      <formula>#REF!="NEI"</formula>
    </cfRule>
  </conditionalFormatting>
  <conditionalFormatting sqref="FO3:FX3">
    <cfRule type="expression" dxfId="173" priority="1763" stopIfTrue="1">
      <formula>#REF!="NEI"</formula>
    </cfRule>
  </conditionalFormatting>
  <conditionalFormatting sqref="FO13:FX13">
    <cfRule type="expression" dxfId="172" priority="1764" stopIfTrue="1">
      <formula>#REF!="NEI"</formula>
    </cfRule>
  </conditionalFormatting>
  <conditionalFormatting sqref="FO25:FX26">
    <cfRule type="expression" dxfId="171" priority="1765" stopIfTrue="1">
      <formula>#REF!="NEI"</formula>
    </cfRule>
  </conditionalFormatting>
  <conditionalFormatting sqref="FO31:FX31">
    <cfRule type="expression" dxfId="170" priority="1766" stopIfTrue="1">
      <formula>#REF!="NEI"</formula>
    </cfRule>
  </conditionalFormatting>
  <conditionalFormatting sqref="FO43:FX45">
    <cfRule type="expression" dxfId="169" priority="1762" stopIfTrue="1">
      <formula>#REF!="NEI"</formula>
    </cfRule>
  </conditionalFormatting>
  <dataValidations count="1">
    <dataValidation type="list" allowBlank="1" showInputMessage="1" showErrorMessage="1" sqref="B56:B59" xr:uid="{00000000-0002-0000-0300-000000000000}">
      <formula1>"Lab./feltundersøkelser,Reiser/konferanser/mv.,Andre driftskostnader,Innkjøp av FoU-tjenester"</formula1>
    </dataValidation>
  </dataValidations>
  <pageMargins left="0.70866141732283472" right="0.70866141732283472" top="0.74803149606299213" bottom="0.74803149606299213" header="0.31496062992125984" footer="0.31496062992125984"/>
  <pageSetup paperSize="9" scale="32"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8001" r:id="rId4" name="Button 1">
              <controlPr defaultSize="0" print="0" autoFill="0" autoPict="0">
                <anchor moveWithCells="1" sizeWithCells="1">
                  <from>
                    <xdr:col>0</xdr:col>
                    <xdr:colOff>85725</xdr:colOff>
                    <xdr:row>2</xdr:row>
                    <xdr:rowOff>28575</xdr:rowOff>
                  </from>
                  <to>
                    <xdr:col>0</xdr:col>
                    <xdr:colOff>390525</xdr:colOff>
                    <xdr:row>2</xdr:row>
                    <xdr:rowOff>142875</xdr:rowOff>
                  </to>
                </anchor>
              </controlPr>
            </control>
          </mc:Choice>
        </mc:AlternateContent>
        <mc:AlternateContent xmlns:mc="http://schemas.openxmlformats.org/markup-compatibility/2006">
          <mc:Choice Requires="x14">
            <control shapeId="128002" r:id="rId5" name="Button 2">
              <controlPr defaultSize="0" print="0" autoFill="0" autoPict="0">
                <anchor moveWithCells="1" sizeWithCells="1">
                  <from>
                    <xdr:col>0</xdr:col>
                    <xdr:colOff>485775</xdr:colOff>
                    <xdr:row>2</xdr:row>
                    <xdr:rowOff>28575</xdr:rowOff>
                  </from>
                  <to>
                    <xdr:col>0</xdr:col>
                    <xdr:colOff>790575</xdr:colOff>
                    <xdr:row>2</xdr:row>
                    <xdr:rowOff>142875</xdr:rowOff>
                  </to>
                </anchor>
              </controlPr>
            </control>
          </mc:Choice>
        </mc:AlternateContent>
        <mc:AlternateContent xmlns:mc="http://schemas.openxmlformats.org/markup-compatibility/2006">
          <mc:Choice Requires="x14">
            <control shapeId="128003" r:id="rId6" name="Button 3">
              <controlPr defaultSize="0" print="0" autoFill="0" autoPict="0">
                <anchor moveWithCells="1" sizeWithCells="1">
                  <from>
                    <xdr:col>0</xdr:col>
                    <xdr:colOff>85725</xdr:colOff>
                    <xdr:row>14</xdr:row>
                    <xdr:rowOff>28575</xdr:rowOff>
                  </from>
                  <to>
                    <xdr:col>0</xdr:col>
                    <xdr:colOff>390525</xdr:colOff>
                    <xdr:row>14</xdr:row>
                    <xdr:rowOff>142875</xdr:rowOff>
                  </to>
                </anchor>
              </controlPr>
            </control>
          </mc:Choice>
        </mc:AlternateContent>
        <mc:AlternateContent xmlns:mc="http://schemas.openxmlformats.org/markup-compatibility/2006">
          <mc:Choice Requires="x14">
            <control shapeId="128004" r:id="rId7" name="Button 4">
              <controlPr defaultSize="0" print="0" autoFill="0" autoPict="0">
                <anchor moveWithCells="1" sizeWithCells="1">
                  <from>
                    <xdr:col>0</xdr:col>
                    <xdr:colOff>485775</xdr:colOff>
                    <xdr:row>14</xdr:row>
                    <xdr:rowOff>28575</xdr:rowOff>
                  </from>
                  <to>
                    <xdr:col>0</xdr:col>
                    <xdr:colOff>790575</xdr:colOff>
                    <xdr:row>14</xdr:row>
                    <xdr:rowOff>142875</xdr:rowOff>
                  </to>
                </anchor>
              </controlPr>
            </control>
          </mc:Choice>
        </mc:AlternateContent>
        <mc:AlternateContent xmlns:mc="http://schemas.openxmlformats.org/markup-compatibility/2006">
          <mc:Choice Requires="x14">
            <control shapeId="128005" r:id="rId8" name="Button 5">
              <controlPr defaultSize="0" print="0" autoFill="0" autoPict="0">
                <anchor moveWithCells="1" sizeWithCells="1">
                  <from>
                    <xdr:col>0</xdr:col>
                    <xdr:colOff>85725</xdr:colOff>
                    <xdr:row>26</xdr:row>
                    <xdr:rowOff>28575</xdr:rowOff>
                  </from>
                  <to>
                    <xdr:col>0</xdr:col>
                    <xdr:colOff>390525</xdr:colOff>
                    <xdr:row>26</xdr:row>
                    <xdr:rowOff>142875</xdr:rowOff>
                  </to>
                </anchor>
              </controlPr>
            </control>
          </mc:Choice>
        </mc:AlternateContent>
        <mc:AlternateContent xmlns:mc="http://schemas.openxmlformats.org/markup-compatibility/2006">
          <mc:Choice Requires="x14">
            <control shapeId="128006" r:id="rId9" name="Button 6">
              <controlPr defaultSize="0" print="0" autoFill="0" autoPict="0">
                <anchor moveWithCells="1" sizeWithCells="1">
                  <from>
                    <xdr:col>0</xdr:col>
                    <xdr:colOff>485775</xdr:colOff>
                    <xdr:row>26</xdr:row>
                    <xdr:rowOff>28575</xdr:rowOff>
                  </from>
                  <to>
                    <xdr:col>0</xdr:col>
                    <xdr:colOff>790575</xdr:colOff>
                    <xdr:row>26</xdr:row>
                    <xdr:rowOff>142875</xdr:rowOff>
                  </to>
                </anchor>
              </controlPr>
            </control>
          </mc:Choice>
        </mc:AlternateContent>
        <mc:AlternateContent xmlns:mc="http://schemas.openxmlformats.org/markup-compatibility/2006">
          <mc:Choice Requires="x14">
            <control shapeId="128007" r:id="rId10" name="Button 7">
              <controlPr defaultSize="0" print="0" autoFill="0" autoPict="0">
                <anchor moveWithCells="1" sizeWithCells="1">
                  <from>
                    <xdr:col>0</xdr:col>
                    <xdr:colOff>85725</xdr:colOff>
                    <xdr:row>32</xdr:row>
                    <xdr:rowOff>28575</xdr:rowOff>
                  </from>
                  <to>
                    <xdr:col>0</xdr:col>
                    <xdr:colOff>390525</xdr:colOff>
                    <xdr:row>32</xdr:row>
                    <xdr:rowOff>142875</xdr:rowOff>
                  </to>
                </anchor>
              </controlPr>
            </control>
          </mc:Choice>
        </mc:AlternateContent>
        <mc:AlternateContent xmlns:mc="http://schemas.openxmlformats.org/markup-compatibility/2006">
          <mc:Choice Requires="x14">
            <control shapeId="128008" r:id="rId11" name="Button 8">
              <controlPr defaultSize="0" print="0" autoFill="0" autoPict="0">
                <anchor moveWithCells="1" sizeWithCells="1">
                  <from>
                    <xdr:col>0</xdr:col>
                    <xdr:colOff>485775</xdr:colOff>
                    <xdr:row>32</xdr:row>
                    <xdr:rowOff>28575</xdr:rowOff>
                  </from>
                  <to>
                    <xdr:col>0</xdr:col>
                    <xdr:colOff>790575</xdr:colOff>
                    <xdr:row>32</xdr:row>
                    <xdr:rowOff>142875</xdr:rowOff>
                  </to>
                </anchor>
              </controlPr>
            </control>
          </mc:Choice>
        </mc:AlternateContent>
        <mc:AlternateContent xmlns:mc="http://schemas.openxmlformats.org/markup-compatibility/2006">
          <mc:Choice Requires="x14">
            <control shapeId="128009" r:id="rId12" name="Button 9">
              <controlPr defaultSize="0" print="0" autoFill="0" autoPict="0">
                <anchor moveWithCells="1" sizeWithCells="1">
                  <from>
                    <xdr:col>0</xdr:col>
                    <xdr:colOff>85725</xdr:colOff>
                    <xdr:row>46</xdr:row>
                    <xdr:rowOff>28575</xdr:rowOff>
                  </from>
                  <to>
                    <xdr:col>0</xdr:col>
                    <xdr:colOff>390525</xdr:colOff>
                    <xdr:row>46</xdr:row>
                    <xdr:rowOff>142875</xdr:rowOff>
                  </to>
                </anchor>
              </controlPr>
            </control>
          </mc:Choice>
        </mc:AlternateContent>
        <mc:AlternateContent xmlns:mc="http://schemas.openxmlformats.org/markup-compatibility/2006">
          <mc:Choice Requires="x14">
            <control shapeId="128010" r:id="rId13" name="Button 10">
              <controlPr defaultSize="0" print="0" autoFill="0" autoPict="0">
                <anchor moveWithCells="1" sizeWithCells="1">
                  <from>
                    <xdr:col>0</xdr:col>
                    <xdr:colOff>485775</xdr:colOff>
                    <xdr:row>46</xdr:row>
                    <xdr:rowOff>28575</xdr:rowOff>
                  </from>
                  <to>
                    <xdr:col>0</xdr:col>
                    <xdr:colOff>790575</xdr:colOff>
                    <xdr:row>46</xdr:row>
                    <xdr:rowOff>142875</xdr:rowOff>
                  </to>
                </anchor>
              </controlPr>
            </control>
          </mc:Choice>
        </mc:AlternateContent>
        <mc:AlternateContent xmlns:mc="http://schemas.openxmlformats.org/markup-compatibility/2006">
          <mc:Choice Requires="x14">
            <control shapeId="128011" r:id="rId14" name="Button 11">
              <controlPr defaultSize="0" print="0" autoFill="0" autoPict="0" macro="[0]!LeggTilAnsatte">
                <anchor moveWithCells="1" sizeWithCells="1">
                  <from>
                    <xdr:col>0</xdr:col>
                    <xdr:colOff>85725</xdr:colOff>
                    <xdr:row>2</xdr:row>
                    <xdr:rowOff>28575</xdr:rowOff>
                  </from>
                  <to>
                    <xdr:col>0</xdr:col>
                    <xdr:colOff>390525</xdr:colOff>
                    <xdr:row>2</xdr:row>
                    <xdr:rowOff>142875</xdr:rowOff>
                  </to>
                </anchor>
              </controlPr>
            </control>
          </mc:Choice>
        </mc:AlternateContent>
        <mc:AlternateContent xmlns:mc="http://schemas.openxmlformats.org/markup-compatibility/2006">
          <mc:Choice Requires="x14">
            <control shapeId="128012" r:id="rId15" name="Button 12">
              <controlPr defaultSize="0" print="0" autoFill="0" autoPict="0" macro="[0]!FjernAnsatte">
                <anchor moveWithCells="1" sizeWithCells="1">
                  <from>
                    <xdr:col>0</xdr:col>
                    <xdr:colOff>485775</xdr:colOff>
                    <xdr:row>2</xdr:row>
                    <xdr:rowOff>28575</xdr:rowOff>
                  </from>
                  <to>
                    <xdr:col>0</xdr:col>
                    <xdr:colOff>790575</xdr:colOff>
                    <xdr:row>2</xdr:row>
                    <xdr:rowOff>142875</xdr:rowOff>
                  </to>
                </anchor>
              </controlPr>
            </control>
          </mc:Choice>
        </mc:AlternateContent>
        <mc:AlternateContent xmlns:mc="http://schemas.openxmlformats.org/markup-compatibility/2006">
          <mc:Choice Requires="x14">
            <control shapeId="128013" r:id="rId16" name="Button 13">
              <controlPr defaultSize="0" print="0" autoFill="0" autoPict="0" macro="[0]!LeggTil5892">
                <anchor moveWithCells="1" sizeWithCells="1">
                  <from>
                    <xdr:col>0</xdr:col>
                    <xdr:colOff>85725</xdr:colOff>
                    <xdr:row>14</xdr:row>
                    <xdr:rowOff>28575</xdr:rowOff>
                  </from>
                  <to>
                    <xdr:col>0</xdr:col>
                    <xdr:colOff>390525</xdr:colOff>
                    <xdr:row>14</xdr:row>
                    <xdr:rowOff>142875</xdr:rowOff>
                  </to>
                </anchor>
              </controlPr>
            </control>
          </mc:Choice>
        </mc:AlternateContent>
        <mc:AlternateContent xmlns:mc="http://schemas.openxmlformats.org/markup-compatibility/2006">
          <mc:Choice Requires="x14">
            <control shapeId="128014" r:id="rId17" name="Button 14">
              <controlPr defaultSize="0" print="0" autoFill="0" autoPict="0" macro="[0]!Fjern5892">
                <anchor moveWithCells="1" sizeWithCells="1">
                  <from>
                    <xdr:col>0</xdr:col>
                    <xdr:colOff>485775</xdr:colOff>
                    <xdr:row>14</xdr:row>
                    <xdr:rowOff>28575</xdr:rowOff>
                  </from>
                  <to>
                    <xdr:col>0</xdr:col>
                    <xdr:colOff>790575</xdr:colOff>
                    <xdr:row>14</xdr:row>
                    <xdr:rowOff>142875</xdr:rowOff>
                  </to>
                </anchor>
              </controlPr>
            </control>
          </mc:Choice>
        </mc:AlternateContent>
        <mc:AlternateContent xmlns:mc="http://schemas.openxmlformats.org/markup-compatibility/2006">
          <mc:Choice Requires="x14">
            <control shapeId="128015" r:id="rId18" name="Button 15">
              <controlPr defaultSize="0" print="0" autoFill="0" autoPict="0" macro="[0]!LeggTil5896">
                <anchor moveWithCells="1" sizeWithCells="1">
                  <from>
                    <xdr:col>0</xdr:col>
                    <xdr:colOff>85725</xdr:colOff>
                    <xdr:row>26</xdr:row>
                    <xdr:rowOff>28575</xdr:rowOff>
                  </from>
                  <to>
                    <xdr:col>0</xdr:col>
                    <xdr:colOff>390525</xdr:colOff>
                    <xdr:row>26</xdr:row>
                    <xdr:rowOff>142875</xdr:rowOff>
                  </to>
                </anchor>
              </controlPr>
            </control>
          </mc:Choice>
        </mc:AlternateContent>
        <mc:AlternateContent xmlns:mc="http://schemas.openxmlformats.org/markup-compatibility/2006">
          <mc:Choice Requires="x14">
            <control shapeId="128016" r:id="rId19" name="Button 16">
              <controlPr defaultSize="0" print="0" autoFill="0" autoPict="0" macro="[0]!Fjern5896">
                <anchor moveWithCells="1" sizeWithCells="1">
                  <from>
                    <xdr:col>0</xdr:col>
                    <xdr:colOff>485775</xdr:colOff>
                    <xdr:row>26</xdr:row>
                    <xdr:rowOff>28575</xdr:rowOff>
                  </from>
                  <to>
                    <xdr:col>0</xdr:col>
                    <xdr:colOff>790575</xdr:colOff>
                    <xdr:row>26</xdr:row>
                    <xdr:rowOff>142875</xdr:rowOff>
                  </to>
                </anchor>
              </controlPr>
            </control>
          </mc:Choice>
        </mc:AlternateContent>
        <mc:AlternateContent xmlns:mc="http://schemas.openxmlformats.org/markup-compatibility/2006">
          <mc:Choice Requires="x14">
            <control shapeId="128017" r:id="rId20" name="Button 17">
              <controlPr defaultSize="0" print="0" autoFill="0" autoPict="0" macro="[0]!LeggTilTL">
                <anchor moveWithCells="1" sizeWithCells="1">
                  <from>
                    <xdr:col>0</xdr:col>
                    <xdr:colOff>85725</xdr:colOff>
                    <xdr:row>32</xdr:row>
                    <xdr:rowOff>28575</xdr:rowOff>
                  </from>
                  <to>
                    <xdr:col>0</xdr:col>
                    <xdr:colOff>390525</xdr:colOff>
                    <xdr:row>32</xdr:row>
                    <xdr:rowOff>142875</xdr:rowOff>
                  </to>
                </anchor>
              </controlPr>
            </control>
          </mc:Choice>
        </mc:AlternateContent>
        <mc:AlternateContent xmlns:mc="http://schemas.openxmlformats.org/markup-compatibility/2006">
          <mc:Choice Requires="x14">
            <control shapeId="128018" r:id="rId21" name="Button 18">
              <controlPr defaultSize="0" print="0" autoFill="0" autoPict="0" macro="[0]!FjernTL">
                <anchor moveWithCells="1" sizeWithCells="1">
                  <from>
                    <xdr:col>0</xdr:col>
                    <xdr:colOff>485775</xdr:colOff>
                    <xdr:row>32</xdr:row>
                    <xdr:rowOff>28575</xdr:rowOff>
                  </from>
                  <to>
                    <xdr:col>0</xdr:col>
                    <xdr:colOff>790575</xdr:colOff>
                    <xdr:row>32</xdr:row>
                    <xdr:rowOff>142875</xdr:rowOff>
                  </to>
                </anchor>
              </controlPr>
            </control>
          </mc:Choice>
        </mc:AlternateContent>
        <mc:AlternateContent xmlns:mc="http://schemas.openxmlformats.org/markup-compatibility/2006">
          <mc:Choice Requires="x14">
            <control shapeId="128019" r:id="rId22" name="Button 19">
              <controlPr defaultSize="0" print="0" autoFill="0" autoPict="0" macro="[0]!LeggTilStipend">
                <anchor moveWithCells="1" sizeWithCells="1">
                  <from>
                    <xdr:col>0</xdr:col>
                    <xdr:colOff>85725</xdr:colOff>
                    <xdr:row>46</xdr:row>
                    <xdr:rowOff>28575</xdr:rowOff>
                  </from>
                  <to>
                    <xdr:col>0</xdr:col>
                    <xdr:colOff>390525</xdr:colOff>
                    <xdr:row>46</xdr:row>
                    <xdr:rowOff>142875</xdr:rowOff>
                  </to>
                </anchor>
              </controlPr>
            </control>
          </mc:Choice>
        </mc:AlternateContent>
        <mc:AlternateContent xmlns:mc="http://schemas.openxmlformats.org/markup-compatibility/2006">
          <mc:Choice Requires="x14">
            <control shapeId="128020" r:id="rId23" name="Button 20">
              <controlPr defaultSize="0" print="0" autoFill="0" autoPict="0" macro="[0]!FjernStipend">
                <anchor moveWithCells="1" sizeWithCells="1">
                  <from>
                    <xdr:col>0</xdr:col>
                    <xdr:colOff>485775</xdr:colOff>
                    <xdr:row>46</xdr:row>
                    <xdr:rowOff>28575</xdr:rowOff>
                  </from>
                  <to>
                    <xdr:col>0</xdr:col>
                    <xdr:colOff>790575</xdr:colOff>
                    <xdr:row>46</xdr:row>
                    <xdr:rowOff>142875</xdr:rowOff>
                  </to>
                </anchor>
              </controlPr>
            </control>
          </mc:Choice>
        </mc:AlternateContent>
        <mc:AlternateContent xmlns:mc="http://schemas.openxmlformats.org/markup-compatibility/2006">
          <mc:Choice Requires="x14">
            <control shapeId="128021" r:id="rId24" name="Button 21">
              <controlPr defaultSize="0" print="0" autoFill="0" autoPict="0" macro="[0]!FemAar">
                <anchor moveWithCells="1" sizeWithCells="1">
                  <from>
                    <xdr:col>8</xdr:col>
                    <xdr:colOff>342900</xdr:colOff>
                    <xdr:row>0</xdr:row>
                    <xdr:rowOff>66675</xdr:rowOff>
                  </from>
                  <to>
                    <xdr:col>9</xdr:col>
                    <xdr:colOff>714375</xdr:colOff>
                    <xdr:row>1</xdr:row>
                    <xdr:rowOff>0</xdr:rowOff>
                  </to>
                </anchor>
              </controlPr>
            </control>
          </mc:Choice>
        </mc:AlternateContent>
        <mc:AlternateContent xmlns:mc="http://schemas.openxmlformats.org/markup-compatibility/2006">
          <mc:Choice Requires="x14">
            <control shapeId="128022" r:id="rId25" name="Button 22">
              <controlPr defaultSize="0" print="0" autoFill="0" autoPict="0" macro="[0]!TiAar">
                <anchor moveWithCells="1" sizeWithCells="1">
                  <from>
                    <xdr:col>9</xdr:col>
                    <xdr:colOff>847725</xdr:colOff>
                    <xdr:row>0</xdr:row>
                    <xdr:rowOff>66675</xdr:rowOff>
                  </from>
                  <to>
                    <xdr:col>9</xdr:col>
                    <xdr:colOff>1857375</xdr:colOff>
                    <xdr:row>1</xdr:row>
                    <xdr:rowOff>0</xdr:rowOff>
                  </to>
                </anchor>
              </controlPr>
            </control>
          </mc:Choice>
        </mc:AlternateContent>
        <mc:AlternateContent xmlns:mc="http://schemas.openxmlformats.org/markup-compatibility/2006">
          <mc:Choice Requires="x14">
            <control shapeId="128023" r:id="rId26" name="Button 23">
              <controlPr defaultSize="0" print="0" autoFill="0" autoPict="0" macro="[0]!LeggTilDrift">
                <anchor moveWithCells="1" sizeWithCells="1">
                  <from>
                    <xdr:col>0</xdr:col>
                    <xdr:colOff>85725</xdr:colOff>
                    <xdr:row>53</xdr:row>
                    <xdr:rowOff>28575</xdr:rowOff>
                  </from>
                  <to>
                    <xdr:col>0</xdr:col>
                    <xdr:colOff>390525</xdr:colOff>
                    <xdr:row>53</xdr:row>
                    <xdr:rowOff>142875</xdr:rowOff>
                  </to>
                </anchor>
              </controlPr>
            </control>
          </mc:Choice>
        </mc:AlternateContent>
        <mc:AlternateContent xmlns:mc="http://schemas.openxmlformats.org/markup-compatibility/2006">
          <mc:Choice Requires="x14">
            <control shapeId="128024" r:id="rId27" name="Button 24">
              <controlPr defaultSize="0" print="0" autoFill="0" autoPict="0" macro="[0]!FjernDrift">
                <anchor moveWithCells="1" sizeWithCells="1">
                  <from>
                    <xdr:col>0</xdr:col>
                    <xdr:colOff>485775</xdr:colOff>
                    <xdr:row>53</xdr:row>
                    <xdr:rowOff>28575</xdr:rowOff>
                  </from>
                  <to>
                    <xdr:col>0</xdr:col>
                    <xdr:colOff>790575</xdr:colOff>
                    <xdr:row>53</xdr:row>
                    <xdr:rowOff>142875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prompt="Feltet må fylles inn!" xr:uid="{00000000-0002-0000-0300-000001000000}">
          <x14:formula1>
            <xm:f>Tabeller!$G$54:$G$62</xm:f>
          </x14:formula1>
          <xm:sqref>B16:B24 B34:B42 B4:B12</xm:sqref>
        </x14:dataValidation>
        <x14:dataValidation type="list" allowBlank="1" showInputMessage="1" showErrorMessage="1" prompt="Feltet må fylles inn!" xr:uid="{00000000-0002-0000-0300-000002000000}">
          <x14:formula1>
            <xm:f>Tabeller!$G$63:$G$67</xm:f>
          </x14:formula1>
          <xm:sqref>B48:B51</xm:sqref>
        </x14:dataValidation>
        <x14:dataValidation type="list" allowBlank="1" showInputMessage="1" showErrorMessage="1" xr:uid="{00000000-0002-0000-0300-000003000000}">
          <x14:formula1>
            <xm:f>Tabeller!$G$45:$G$49</xm:f>
          </x14:formula1>
          <xm:sqref>H48:H51 H56:H59 H16:H24 H34:H42 H66:H70 H4:H12</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B1:CB39"/>
  <sheetViews>
    <sheetView zoomScale="70" zoomScaleNormal="70" workbookViewId="0">
      <selection activeCell="I4" sqref="I4:L4"/>
    </sheetView>
  </sheetViews>
  <sheetFormatPr baseColWidth="10" defaultColWidth="9.140625" defaultRowHeight="12.75" x14ac:dyDescent="0.2"/>
  <cols>
    <col min="1" max="1" width="12.7109375" style="22" customWidth="1"/>
    <col min="2" max="2" width="29.42578125" style="22" customWidth="1"/>
    <col min="3" max="3" width="18.140625" style="22" customWidth="1"/>
    <col min="4" max="4" width="32" style="22" customWidth="1"/>
    <col min="5" max="5" width="19.85546875" style="22" customWidth="1"/>
    <col min="6" max="6" width="20.85546875" style="22" customWidth="1"/>
    <col min="7" max="7" width="15.85546875" style="22" customWidth="1"/>
    <col min="8" max="8" width="34.140625" style="22" customWidth="1"/>
    <col min="9" max="9" width="12.42578125" style="22" bestFit="1" customWidth="1"/>
    <col min="10" max="10" width="35.140625" style="22" customWidth="1"/>
    <col min="11" max="11" width="21.140625" style="22" customWidth="1"/>
    <col min="12" max="12" width="22.7109375" style="22" customWidth="1"/>
    <col min="13" max="13" width="19.42578125" style="22" customWidth="1"/>
    <col min="14" max="14" width="19.85546875" style="22" customWidth="1"/>
    <col min="15" max="15" width="19.7109375" style="22" customWidth="1"/>
    <col min="16" max="16" width="19.85546875" style="22" customWidth="1"/>
    <col min="17" max="17" width="21.28515625" style="22" customWidth="1"/>
    <col min="18" max="18" width="19.85546875" style="22" customWidth="1"/>
    <col min="19" max="19" width="18.7109375" style="22" customWidth="1"/>
    <col min="20" max="20" width="18.42578125" style="22" customWidth="1"/>
    <col min="21" max="21" width="14.85546875" style="22" customWidth="1"/>
    <col min="22" max="22" width="18.7109375" style="22" customWidth="1"/>
    <col min="23" max="23" width="35.28515625" style="22" customWidth="1"/>
    <col min="24" max="26" width="12.85546875" style="22" customWidth="1"/>
    <col min="27" max="29" width="11.7109375" style="22" customWidth="1"/>
    <col min="30" max="30" width="10.85546875" style="22" bestFit="1" customWidth="1"/>
    <col min="31" max="32" width="10.85546875" style="22" customWidth="1"/>
    <col min="33" max="38" width="12.140625" style="22" customWidth="1"/>
    <col min="39" max="39" width="13.140625" style="22" bestFit="1" customWidth="1"/>
    <col min="40" max="40" width="13.85546875" style="22" bestFit="1" customWidth="1"/>
    <col min="41" max="41" width="11.28515625" style="22" customWidth="1"/>
    <col min="42" max="42" width="10.28515625" style="22" customWidth="1"/>
    <col min="43" max="43" width="10.7109375" style="22" customWidth="1"/>
    <col min="44" max="44" width="16.7109375" style="22" customWidth="1"/>
    <col min="45" max="45" width="37.85546875" style="22" bestFit="1" customWidth="1"/>
    <col min="46" max="51" width="16.28515625" style="22" bestFit="1" customWidth="1"/>
    <col min="52" max="52" width="15.85546875" style="22" bestFit="1" customWidth="1"/>
    <col min="53" max="53" width="15.42578125" style="22" bestFit="1" customWidth="1"/>
    <col min="54" max="54" width="15.85546875" style="22" bestFit="1" customWidth="1"/>
    <col min="55" max="55" width="14.42578125" style="22" customWidth="1"/>
    <col min="56" max="56" width="28.42578125" style="22" bestFit="1" customWidth="1"/>
    <col min="57" max="57" width="14" style="22" bestFit="1" customWidth="1"/>
    <col min="58" max="61" width="14.28515625" style="22" bestFit="1" customWidth="1"/>
    <col min="62" max="63" width="15.140625" style="22" bestFit="1" customWidth="1"/>
    <col min="64" max="65" width="14" style="22" bestFit="1" customWidth="1"/>
    <col min="66" max="66" width="15.28515625" style="22" customWidth="1"/>
    <col min="67" max="67" width="18.7109375" style="22" customWidth="1"/>
    <col min="68" max="68" width="13.28515625" style="22" customWidth="1"/>
    <col min="69" max="69" width="17.85546875" style="176" bestFit="1" customWidth="1"/>
    <col min="70" max="70" width="16.7109375" style="22" customWidth="1"/>
    <col min="71" max="71" width="16" style="22" bestFit="1" customWidth="1"/>
    <col min="72" max="72" width="16.28515625" style="22" bestFit="1" customWidth="1"/>
    <col min="73" max="74" width="15.7109375" style="22" bestFit="1" customWidth="1"/>
    <col min="75" max="75" width="16" style="22" bestFit="1" customWidth="1"/>
    <col min="76" max="76" width="15.7109375" style="22" bestFit="1" customWidth="1"/>
    <col min="77" max="77" width="16" style="22" bestFit="1" customWidth="1"/>
    <col min="78" max="78" width="17" style="22" bestFit="1" customWidth="1"/>
    <col min="79" max="79" width="16" style="22" bestFit="1" customWidth="1"/>
    <col min="80" max="80" width="17.28515625" style="22" bestFit="1" customWidth="1"/>
    <col min="81" max="81" width="10.140625" style="22" customWidth="1"/>
    <col min="82" max="16384" width="9.140625" style="22"/>
  </cols>
  <sheetData>
    <row r="1" spans="2:80" ht="18.75" x14ac:dyDescent="0.3">
      <c r="B1" s="23" t="s">
        <v>53</v>
      </c>
      <c r="C1" s="24">
        <f>Registrering!B3</f>
        <v>0</v>
      </c>
      <c r="H1" s="23"/>
      <c r="I1" s="23"/>
      <c r="J1" s="21"/>
      <c r="AS1" s="21" t="s">
        <v>54</v>
      </c>
      <c r="BD1" s="21" t="s">
        <v>174</v>
      </c>
      <c r="BQ1" s="280"/>
      <c r="BR1" s="216"/>
      <c r="BS1" s="216"/>
      <c r="BT1" s="216"/>
      <c r="BU1" s="216"/>
      <c r="BV1" s="216"/>
      <c r="BW1" s="216"/>
      <c r="BX1" s="216"/>
      <c r="BY1" s="216"/>
      <c r="BZ1" s="216"/>
    </row>
    <row r="2" spans="2:80" ht="21" x14ac:dyDescent="0.35">
      <c r="B2" s="28" t="s">
        <v>175</v>
      </c>
      <c r="D2" s="22" t="s">
        <v>52</v>
      </c>
      <c r="H2" s="24"/>
      <c r="I2" s="24"/>
      <c r="J2" s="28"/>
      <c r="K2" s="29" t="s">
        <v>176</v>
      </c>
      <c r="M2" s="24" t="s">
        <v>177</v>
      </c>
      <c r="BQ2" s="262"/>
      <c r="BR2" s="221"/>
      <c r="BS2" s="221"/>
      <c r="BT2" s="221"/>
      <c r="BU2" s="221"/>
      <c r="BV2" s="221"/>
      <c r="BW2" s="221"/>
      <c r="BX2" s="221"/>
      <c r="BY2" s="221"/>
      <c r="BZ2" s="221"/>
    </row>
    <row r="3" spans="2:80" s="44" customFormat="1" ht="45" x14ac:dyDescent="0.35">
      <c r="B3" s="272" t="s">
        <v>66</v>
      </c>
      <c r="C3" s="244" t="s">
        <v>178</v>
      </c>
      <c r="D3" s="244" t="s">
        <v>179</v>
      </c>
      <c r="E3" s="244" t="s">
        <v>69</v>
      </c>
      <c r="F3" s="244" t="s">
        <v>70</v>
      </c>
      <c r="G3" s="244" t="s">
        <v>180</v>
      </c>
      <c r="H3" s="276" t="s">
        <v>181</v>
      </c>
      <c r="I3" s="242" t="s">
        <v>73</v>
      </c>
      <c r="J3" s="242" t="s">
        <v>74</v>
      </c>
      <c r="K3" s="243">
        <f>Budsjett!K3</f>
        <v>1</v>
      </c>
      <c r="L3" s="243">
        <f>K3+1</f>
        <v>2</v>
      </c>
      <c r="M3" s="243">
        <f t="shared" ref="M3:T3" si="0">L3+1</f>
        <v>3</v>
      </c>
      <c r="N3" s="243">
        <f t="shared" si="0"/>
        <v>4</v>
      </c>
      <c r="O3" s="243">
        <f t="shared" si="0"/>
        <v>5</v>
      </c>
      <c r="P3" s="243">
        <f t="shared" si="0"/>
        <v>6</v>
      </c>
      <c r="Q3" s="243">
        <f t="shared" si="0"/>
        <v>7</v>
      </c>
      <c r="R3" s="243">
        <f t="shared" si="0"/>
        <v>8</v>
      </c>
      <c r="S3" s="243">
        <f t="shared" si="0"/>
        <v>9</v>
      </c>
      <c r="T3" s="243">
        <f t="shared" si="0"/>
        <v>10</v>
      </c>
      <c r="AG3" s="277" t="s">
        <v>75</v>
      </c>
      <c r="AH3" s="277" t="s">
        <v>76</v>
      </c>
      <c r="AI3" s="277" t="s">
        <v>77</v>
      </c>
      <c r="AJ3" s="277" t="s">
        <v>78</v>
      </c>
      <c r="AK3" s="277" t="s">
        <v>79</v>
      </c>
      <c r="AL3" s="277" t="s">
        <v>80</v>
      </c>
      <c r="AM3" s="277" t="s">
        <v>81</v>
      </c>
      <c r="AN3" s="277" t="s">
        <v>82</v>
      </c>
      <c r="AO3" s="278" t="s">
        <v>182</v>
      </c>
      <c r="AP3" s="278" t="s">
        <v>183</v>
      </c>
      <c r="AQ3" s="278" t="s">
        <v>184</v>
      </c>
      <c r="AS3" s="225">
        <f t="shared" ref="AS3:BB3" si="1">K3</f>
        <v>1</v>
      </c>
      <c r="AT3" s="225">
        <f t="shared" si="1"/>
        <v>2</v>
      </c>
      <c r="AU3" s="225">
        <f t="shared" si="1"/>
        <v>3</v>
      </c>
      <c r="AV3" s="225">
        <f t="shared" si="1"/>
        <v>4</v>
      </c>
      <c r="AW3" s="225">
        <f t="shared" si="1"/>
        <v>5</v>
      </c>
      <c r="AX3" s="225">
        <f t="shared" si="1"/>
        <v>6</v>
      </c>
      <c r="AY3" s="225">
        <f t="shared" si="1"/>
        <v>7</v>
      </c>
      <c r="AZ3" s="225">
        <f t="shared" si="1"/>
        <v>8</v>
      </c>
      <c r="BA3" s="225">
        <f t="shared" si="1"/>
        <v>9</v>
      </c>
      <c r="BB3" s="225">
        <f t="shared" si="1"/>
        <v>10</v>
      </c>
      <c r="BC3" s="24" t="s">
        <v>185</v>
      </c>
      <c r="BD3" s="225">
        <f>AS3</f>
        <v>1</v>
      </c>
      <c r="BE3" s="225">
        <v>2015</v>
      </c>
      <c r="BF3" s="225">
        <f t="shared" ref="BF3:BM3" si="2">AU3</f>
        <v>3</v>
      </c>
      <c r="BG3" s="225">
        <f t="shared" si="2"/>
        <v>4</v>
      </c>
      <c r="BH3" s="225">
        <f t="shared" si="2"/>
        <v>5</v>
      </c>
      <c r="BI3" s="225">
        <f t="shared" si="2"/>
        <v>6</v>
      </c>
      <c r="BJ3" s="225">
        <f t="shared" si="2"/>
        <v>7</v>
      </c>
      <c r="BK3" s="225">
        <f t="shared" si="2"/>
        <v>8</v>
      </c>
      <c r="BL3" s="225">
        <f t="shared" si="2"/>
        <v>9</v>
      </c>
      <c r="BM3" s="225">
        <f t="shared" si="2"/>
        <v>10</v>
      </c>
      <c r="BN3" s="24" t="s">
        <v>186</v>
      </c>
      <c r="BO3" s="44" t="s">
        <v>187</v>
      </c>
      <c r="BP3" s="44" t="s">
        <v>188</v>
      </c>
      <c r="BQ3" s="262"/>
      <c r="BR3" s="221"/>
      <c r="BS3" s="221"/>
      <c r="BT3" s="221"/>
      <c r="BU3" s="221"/>
      <c r="BV3" s="221"/>
      <c r="BW3" s="221"/>
      <c r="BX3" s="221"/>
      <c r="BY3" s="221"/>
      <c r="BZ3" s="221"/>
      <c r="CA3" s="216"/>
      <c r="CB3" s="216"/>
    </row>
    <row r="4" spans="2:80" s="212" customFormat="1" ht="18.75" x14ac:dyDescent="0.3">
      <c r="B4" s="217"/>
      <c r="C4" s="259">
        <f>SUM(K4:T4)</f>
        <v>0</v>
      </c>
      <c r="D4" s="260">
        <f>SUM(AS4:BB4)</f>
        <v>0</v>
      </c>
      <c r="E4" s="260">
        <f>IFERROR(SUM(BD4:BM4),0)</f>
        <v>0</v>
      </c>
      <c r="F4" s="260">
        <f t="shared" ref="F4:F5" si="3">SUM(D4:E4)</f>
        <v>0</v>
      </c>
      <c r="G4" s="260">
        <f>IFERROR((F4/C4),0)</f>
        <v>0</v>
      </c>
      <c r="H4" s="257"/>
      <c r="I4" s="508"/>
      <c r="J4" s="257"/>
      <c r="K4" s="258"/>
      <c r="L4" s="258"/>
      <c r="M4" s="258"/>
      <c r="N4" s="258"/>
      <c r="O4" s="258"/>
      <c r="P4" s="258"/>
      <c r="Q4" s="258"/>
      <c r="R4" s="258"/>
      <c r="S4" s="258"/>
      <c r="T4" s="258"/>
      <c r="U4" s="261"/>
      <c r="AD4" s="211"/>
      <c r="AE4" s="211"/>
      <c r="AF4" s="211"/>
      <c r="AG4" s="209">
        <f>I4</f>
        <v>0</v>
      </c>
      <c r="AH4" s="209">
        <f>AG4*Tabeller!$I$35</f>
        <v>0</v>
      </c>
      <c r="AI4" s="209">
        <f>IF(AG4&gt;0,(AH4-400)/52*47,0)</f>
        <v>0</v>
      </c>
      <c r="AJ4" s="209">
        <f>AI4*Tabeller!$H$26</f>
        <v>0</v>
      </c>
      <c r="AK4" s="209">
        <f>SUM(AI4:AJ4,AL4)*Tabeller!$H$28</f>
        <v>0</v>
      </c>
      <c r="AL4" s="209">
        <f>AH4*Tabeller!$H$27</f>
        <v>0</v>
      </c>
      <c r="AM4" s="209">
        <f t="shared" ref="AM4" si="4">SUM(AI4:AL4)</f>
        <v>0</v>
      </c>
      <c r="AN4" s="209">
        <f>AM4+IF(B4="Teknisk/adm. bistand",Registrering!$E$51,Registrering!$B$51)</f>
        <v>0</v>
      </c>
      <c r="AO4" s="209">
        <f>AM4/Tabeller!$H$5</f>
        <v>0</v>
      </c>
      <c r="AP4" s="209">
        <f>(AN4-AM4)/Tabeller!$H$5</f>
        <v>0</v>
      </c>
      <c r="AQ4" s="209">
        <f>AO4+AP4</f>
        <v>0</v>
      </c>
      <c r="AR4" s="208"/>
      <c r="AS4" s="209">
        <f>((K4*$AO4))</f>
        <v>0</v>
      </c>
      <c r="AT4" s="209">
        <f>((L4*$AO4))*Tabeller!J$35</f>
        <v>0</v>
      </c>
      <c r="AU4" s="209">
        <f>((M4*$AO4))*Tabeller!K$35</f>
        <v>0</v>
      </c>
      <c r="AV4" s="209">
        <f>((N4*$AO4))*Tabeller!L$35</f>
        <v>0</v>
      </c>
      <c r="AW4" s="209">
        <f>((O4*$AO4))*Tabeller!M$35</f>
        <v>0</v>
      </c>
      <c r="AX4" s="209">
        <f>((P4*$AO4))*Tabeller!N$35</f>
        <v>0</v>
      </c>
      <c r="AY4" s="209">
        <f>((Q4*$AO4))*Tabeller!O$35</f>
        <v>0</v>
      </c>
      <c r="AZ4" s="209">
        <f>((R4*$AO4))*Tabeller!P$35</f>
        <v>0</v>
      </c>
      <c r="BA4" s="209">
        <f>((S4*$AO4))*Tabeller!Q$35</f>
        <v>0</v>
      </c>
      <c r="BB4" s="209">
        <f>((T4*$AO4))*Tabeller!R$35</f>
        <v>0</v>
      </c>
      <c r="BC4" s="208">
        <f>SUM(AS4:BB4)</f>
        <v>0</v>
      </c>
      <c r="BD4" s="209">
        <f>IF($B4=Tabeller!$G$62,((K4/Tabeller!$H$5)*Tabeller!$J$16),((K4/Tabeller!$H$5)*Tabeller!$J$15))</f>
        <v>0</v>
      </c>
      <c r="BE4" s="209">
        <f>IF($B4=Tabeller!$G$62,((L4/Tabeller!$H$5)*Tabeller!$J$16),((L4/Tabeller!$H$5)*Tabeller!$J$15))*IF(Registrering!$B$53="Ja",Tabeller!J$35,1)</f>
        <v>0</v>
      </c>
      <c r="BF4" s="209">
        <f>IF($B4=Tabeller!$G$62,((M4/Tabeller!$H$5)*Tabeller!$J$16),((M4/Tabeller!$H$5)*Tabeller!$J$15))*IF(Registrering!$B$53="Ja",Tabeller!K$35,1)</f>
        <v>0</v>
      </c>
      <c r="BG4" s="209">
        <f>IF($B4=Tabeller!$G$62,((N4/Tabeller!$H$5)*Tabeller!$J$16),((N4/Tabeller!$H$5)*Tabeller!$J$15))*IF(Registrering!$B$53="Ja",Tabeller!L$35,1)</f>
        <v>0</v>
      </c>
      <c r="BH4" s="209">
        <f>IF($B4=Tabeller!$G$62,((O4/Tabeller!$H$5)*Tabeller!$J$16),((O4/Tabeller!$H$5)*Tabeller!$J$15))*IF(Registrering!$B$53="Ja",Tabeller!M$35,1)</f>
        <v>0</v>
      </c>
      <c r="BI4" s="209">
        <f>IF($B4=Tabeller!$G$62,((P4/Tabeller!$H$5)*Tabeller!$J$16),((P4/Tabeller!$H$5)*Tabeller!$J$15))*IF(Registrering!$B$53="Ja",Tabeller!N$35,1)</f>
        <v>0</v>
      </c>
      <c r="BJ4" s="209">
        <f>IF($B4=Tabeller!$G$62,((Q4/Tabeller!$H$5)*Tabeller!$J$16),((Q4/Tabeller!$H$5)*Tabeller!$J$15))*IF(Registrering!$B$53="Ja",Tabeller!O$35,1)</f>
        <v>0</v>
      </c>
      <c r="BK4" s="209">
        <f>IF($B4=Tabeller!$G$62,((R4/Tabeller!$H$5)*Tabeller!$J$16),((R4/Tabeller!$H$5)*Tabeller!$J$15))*IF(Registrering!$B$53="Ja",Tabeller!P$35,1)</f>
        <v>0</v>
      </c>
      <c r="BL4" s="209">
        <f>IF($B4=Tabeller!$G$62,((S4/Tabeller!$H$5)*Tabeller!$J$16),((S4/Tabeller!$H$5)*Tabeller!$J$15))*IF(Registrering!$B$53="Ja",Tabeller!Q$35,1)</f>
        <v>0</v>
      </c>
      <c r="BM4" s="209">
        <f>IF($B4=Tabeller!$G$62,((T4/Tabeller!$H$5)*Tabeller!$J$16),((T4/Tabeller!$H$5)*Tabeller!$J$15))*IF(Registrering!$B$53="Ja",Tabeller!R$35,1)</f>
        <v>0</v>
      </c>
      <c r="BN4" s="208">
        <f t="shared" ref="BN4" si="5">SUM(BD4:BM4)</f>
        <v>0</v>
      </c>
      <c r="BO4" s="208">
        <f>BC4+BN4</f>
        <v>0</v>
      </c>
      <c r="BQ4" s="262"/>
      <c r="BR4" s="262"/>
      <c r="BS4" s="262"/>
      <c r="BT4" s="262"/>
      <c r="BU4" s="262"/>
      <c r="BV4" s="262"/>
      <c r="BW4" s="262"/>
      <c r="BX4" s="262"/>
      <c r="BY4" s="262"/>
      <c r="BZ4" s="262"/>
      <c r="CA4" s="221"/>
      <c r="CB4" s="215"/>
    </row>
    <row r="5" spans="2:80" s="212" customFormat="1" ht="18.75" x14ac:dyDescent="0.3">
      <c r="B5" s="217"/>
      <c r="C5" s="259">
        <f t="shared" ref="C5:C6" si="6">SUM(K5:T5)</f>
        <v>0</v>
      </c>
      <c r="D5" s="260">
        <f t="shared" ref="D5:D6" si="7">SUM(AS5:BB5)</f>
        <v>0</v>
      </c>
      <c r="E5" s="260">
        <f t="shared" ref="E5:E6" si="8">IFERROR(SUM(BD5:BM5),0)</f>
        <v>0</v>
      </c>
      <c r="F5" s="260">
        <f t="shared" si="3"/>
        <v>0</v>
      </c>
      <c r="G5" s="260">
        <f t="shared" ref="G5:G6" si="9">IFERROR((F5/C5),0)</f>
        <v>0</v>
      </c>
      <c r="H5" s="257"/>
      <c r="I5" s="508"/>
      <c r="J5" s="257"/>
      <c r="K5" s="258"/>
      <c r="L5" s="258"/>
      <c r="M5" s="258"/>
      <c r="N5" s="258"/>
      <c r="O5" s="258"/>
      <c r="P5" s="258"/>
      <c r="Q5" s="258"/>
      <c r="R5" s="258"/>
      <c r="S5" s="258"/>
      <c r="T5" s="258"/>
      <c r="AG5" s="209">
        <f t="shared" ref="AG5:AG6" si="10">I5</f>
        <v>0</v>
      </c>
      <c r="AH5" s="209">
        <f>AG5*Tabeller!$I$35</f>
        <v>0</v>
      </c>
      <c r="AI5" s="209">
        <f t="shared" ref="AI5:AI6" si="11">IF(AG5&gt;0,(AH5-400)/52*47,0)</f>
        <v>0</v>
      </c>
      <c r="AJ5" s="209">
        <f>AI5*Tabeller!$H$26</f>
        <v>0</v>
      </c>
      <c r="AK5" s="209">
        <f>SUM(AI5:AJ5,AL5)*Tabeller!$H$28</f>
        <v>0</v>
      </c>
      <c r="AL5" s="209">
        <f>AH5*Tabeller!$H$27</f>
        <v>0</v>
      </c>
      <c r="AM5" s="209">
        <f t="shared" ref="AM5:AM6" si="12">SUM(AI5:AL5)</f>
        <v>0</v>
      </c>
      <c r="AN5" s="209">
        <f>AM5+IF(B5="Teknisk/adm. bistand",Registrering!$E$51,Registrering!$B$51)</f>
        <v>0</v>
      </c>
      <c r="AO5" s="209">
        <f>AM5/Tabeller!$H$5</f>
        <v>0</v>
      </c>
      <c r="AP5" s="209">
        <f>(AN5-AM5)/Tabeller!$H$5</f>
        <v>0</v>
      </c>
      <c r="AQ5" s="209">
        <f t="shared" ref="AQ5:AQ6" si="13">AO5+AP5</f>
        <v>0</v>
      </c>
      <c r="AR5" s="208"/>
      <c r="AS5" s="209">
        <f>((K5*$AO5))</f>
        <v>0</v>
      </c>
      <c r="AT5" s="209">
        <f>((L5*$AO5))*Tabeller!J$35</f>
        <v>0</v>
      </c>
      <c r="AU5" s="209">
        <f>((M5*$AO5))*Tabeller!K$35</f>
        <v>0</v>
      </c>
      <c r="AV5" s="209">
        <f>((N5*$AO5))*Tabeller!L$35</f>
        <v>0</v>
      </c>
      <c r="AW5" s="209">
        <f>((O5*$AO5))*Tabeller!M$35</f>
        <v>0</v>
      </c>
      <c r="AX5" s="209">
        <f>((P5*$AO5))*Tabeller!N$35</f>
        <v>0</v>
      </c>
      <c r="AY5" s="209">
        <f>((Q5*$AO5))*Tabeller!O$35</f>
        <v>0</v>
      </c>
      <c r="AZ5" s="209">
        <f>((R5*$AO5))*Tabeller!P$35</f>
        <v>0</v>
      </c>
      <c r="BA5" s="209">
        <f>((S5*$AO5))*Tabeller!Q$35</f>
        <v>0</v>
      </c>
      <c r="BB5" s="209">
        <f>((T5*$AO5))*Tabeller!R$35</f>
        <v>0</v>
      </c>
      <c r="BC5" s="208">
        <f t="shared" ref="BC5:BC6" si="14">SUM(AS5:BB5)</f>
        <v>0</v>
      </c>
      <c r="BD5" s="209">
        <f>IF($B5=Tabeller!$G$62,((K5/Tabeller!$H$5)*Tabeller!$J$16),((K5/Tabeller!$H$5)*Tabeller!$J$15))</f>
        <v>0</v>
      </c>
      <c r="BE5" s="209">
        <f>IF($B5=Tabeller!$G$62,((L5/Tabeller!$H$5)*Tabeller!$J$16),((L5/Tabeller!$H$5)*Tabeller!$J$15))*IF(Registrering!$B$53="Ja",Tabeller!J$35,1)</f>
        <v>0</v>
      </c>
      <c r="BF5" s="209">
        <f>IF($B5=Tabeller!$G$62,((M5/Tabeller!$H$5)*Tabeller!$J$16),((M5/Tabeller!$H$5)*Tabeller!$J$15))*IF(Registrering!$B$53="Ja",Tabeller!K$35,1)</f>
        <v>0</v>
      </c>
      <c r="BG5" s="209">
        <f>IF($B5=Tabeller!$G$62,((N5/Tabeller!$H$5)*Tabeller!$J$16),((N5/Tabeller!$H$5)*Tabeller!$J$15))*IF(Registrering!$B$53="Ja",Tabeller!L$35,1)</f>
        <v>0</v>
      </c>
      <c r="BH5" s="209">
        <f>IF($B5=Tabeller!$G$62,((O5/Tabeller!$H$5)*Tabeller!$J$16),((O5/Tabeller!$H$5)*Tabeller!$J$15))*IF(Registrering!$B$53="Ja",Tabeller!M$35,1)</f>
        <v>0</v>
      </c>
      <c r="BI5" s="209">
        <f>IF($B5=Tabeller!$G$62,((P5/Tabeller!$H$5)*Tabeller!$J$16),((P5/Tabeller!$H$5)*Tabeller!$J$15))*IF(Registrering!$B$53="Ja",Tabeller!N$35,1)</f>
        <v>0</v>
      </c>
      <c r="BJ5" s="209">
        <f>IF($B5=Tabeller!$G$62,((Q5/Tabeller!$H$5)*Tabeller!$J$16),((Q5/Tabeller!$H$5)*Tabeller!$J$15))*IF(Registrering!$B$53="Ja",Tabeller!O$35,1)</f>
        <v>0</v>
      </c>
      <c r="BK5" s="209">
        <f>IF($B5=Tabeller!$G$62,((R5/Tabeller!$H$5)*Tabeller!$J$16),((R5/Tabeller!$H$5)*Tabeller!$J$15))*IF(Registrering!$B$53="Ja",Tabeller!P$35,1)</f>
        <v>0</v>
      </c>
      <c r="BL5" s="209">
        <f>IF($B5=Tabeller!$G$62,((S5/Tabeller!$H$5)*Tabeller!$J$16),((S5/Tabeller!$H$5)*Tabeller!$J$15))*IF(Registrering!$B$53="Ja",Tabeller!Q$35,1)</f>
        <v>0</v>
      </c>
      <c r="BM5" s="209">
        <f>IF($B5=Tabeller!$G$62,((T5/Tabeller!$H$5)*Tabeller!$J$16),((T5/Tabeller!$H$5)*Tabeller!$J$15))*IF(Registrering!$B$53="Ja",Tabeller!R$35,1)</f>
        <v>0</v>
      </c>
      <c r="BN5" s="208">
        <f t="shared" ref="BN5:BN7" si="15">SUM(BD5:BM5)</f>
        <v>0</v>
      </c>
      <c r="BO5" s="208">
        <f t="shared" ref="BO5:BO7" si="16">BC5+BN5</f>
        <v>0</v>
      </c>
      <c r="BQ5" s="262"/>
      <c r="BR5" s="262"/>
      <c r="BS5" s="262"/>
      <c r="BT5" s="262"/>
      <c r="BU5" s="262"/>
      <c r="BV5" s="262"/>
      <c r="BW5" s="262"/>
      <c r="BX5" s="262"/>
      <c r="BY5" s="262"/>
      <c r="BZ5" s="262"/>
      <c r="CA5" s="221"/>
      <c r="CB5" s="215"/>
    </row>
    <row r="6" spans="2:80" s="212" customFormat="1" ht="18.75" x14ac:dyDescent="0.3">
      <c r="B6" s="217"/>
      <c r="C6" s="259">
        <f t="shared" si="6"/>
        <v>0</v>
      </c>
      <c r="D6" s="260">
        <f t="shared" si="7"/>
        <v>0</v>
      </c>
      <c r="E6" s="260">
        <f t="shared" si="8"/>
        <v>0</v>
      </c>
      <c r="F6" s="260">
        <f t="shared" ref="F6" si="17">SUM(D6:E6)</f>
        <v>0</v>
      </c>
      <c r="G6" s="260">
        <f t="shared" si="9"/>
        <v>0</v>
      </c>
      <c r="H6" s="257"/>
      <c r="I6" s="508"/>
      <c r="J6" s="257"/>
      <c r="K6" s="258"/>
      <c r="L6" s="258"/>
      <c r="M6" s="258"/>
      <c r="N6" s="258"/>
      <c r="O6" s="258"/>
      <c r="P6" s="258"/>
      <c r="Q6" s="258"/>
      <c r="R6" s="258"/>
      <c r="S6" s="258"/>
      <c r="T6" s="258"/>
      <c r="AG6" s="209">
        <f t="shared" si="10"/>
        <v>0</v>
      </c>
      <c r="AH6" s="209">
        <f>AG6*Tabeller!$I$35</f>
        <v>0</v>
      </c>
      <c r="AI6" s="209">
        <f t="shared" si="11"/>
        <v>0</v>
      </c>
      <c r="AJ6" s="209">
        <f>AI6*Tabeller!$H$26</f>
        <v>0</v>
      </c>
      <c r="AK6" s="209">
        <f>SUM(AI6:AJ6,AL6)*Tabeller!$H$28</f>
        <v>0</v>
      </c>
      <c r="AL6" s="209">
        <f>AH6*Tabeller!$H$27</f>
        <v>0</v>
      </c>
      <c r="AM6" s="209">
        <f t="shared" si="12"/>
        <v>0</v>
      </c>
      <c r="AN6" s="209">
        <f>AM6+IF(B6="Teknisk/adm. Bistand",Registrering!$E$51,Registrering!$B$51)</f>
        <v>0</v>
      </c>
      <c r="AO6" s="209">
        <f>AM6/Tabeller!$H$5</f>
        <v>0</v>
      </c>
      <c r="AP6" s="209">
        <f>(AN6-AM6)/Tabeller!$H$5</f>
        <v>0</v>
      </c>
      <c r="AQ6" s="209">
        <f t="shared" si="13"/>
        <v>0</v>
      </c>
      <c r="AR6" s="208"/>
      <c r="AS6" s="209">
        <f>((K6*$AO6))</f>
        <v>0</v>
      </c>
      <c r="AT6" s="209">
        <f>((L6*$AO6))*Tabeller!J$35</f>
        <v>0</v>
      </c>
      <c r="AU6" s="209">
        <f>((M6*$AO6))*Tabeller!K$35</f>
        <v>0</v>
      </c>
      <c r="AV6" s="209">
        <f>((N6*$AO6))*Tabeller!L$35</f>
        <v>0</v>
      </c>
      <c r="AW6" s="209">
        <f>((O6*$AO6))*Tabeller!M$35</f>
        <v>0</v>
      </c>
      <c r="AX6" s="209">
        <f>((P6*$AO6))*Tabeller!N$35</f>
        <v>0</v>
      </c>
      <c r="AY6" s="209">
        <f>((Q6*$AO6))*Tabeller!O$35</f>
        <v>0</v>
      </c>
      <c r="AZ6" s="209">
        <f>((R6*$AO6))*Tabeller!P$35</f>
        <v>0</v>
      </c>
      <c r="BA6" s="209">
        <f>((S6*$AO6))*Tabeller!Q$35</f>
        <v>0</v>
      </c>
      <c r="BB6" s="209">
        <f>((T6*$AO6))*Tabeller!R$35</f>
        <v>0</v>
      </c>
      <c r="BC6" s="208">
        <f t="shared" si="14"/>
        <v>0</v>
      </c>
      <c r="BD6" s="209">
        <f>IF($B6=Tabeller!$G$62,((K6/Tabeller!$H$5)*Tabeller!$J$16),((K6/Tabeller!$H$5)*Tabeller!$J$15))</f>
        <v>0</v>
      </c>
      <c r="BE6" s="209">
        <f>IF($B6=Tabeller!$G$62,((L6/Tabeller!$H$5)*Tabeller!$J$16),((L6/Tabeller!$H$5)*Tabeller!$J$15))*IF(Registrering!$B$53="Ja",Tabeller!J$35,1)</f>
        <v>0</v>
      </c>
      <c r="BF6" s="209">
        <f>IF($B6=Tabeller!$G$62,((M6/Tabeller!$H$5)*Tabeller!$J$16),((M6/Tabeller!$H$5)*Tabeller!$J$15))*IF(Registrering!$B$53="Ja",Tabeller!K$35,1)</f>
        <v>0</v>
      </c>
      <c r="BG6" s="209">
        <f>IF($B6=Tabeller!$G$62,((N6/Tabeller!$H$5)*Tabeller!$J$16),((N6/Tabeller!$H$5)*Tabeller!$J$15))*IF(Registrering!$B$53="Ja",Tabeller!L$35,1)</f>
        <v>0</v>
      </c>
      <c r="BH6" s="209">
        <f>IF($B6=Tabeller!$G$62,((O6/Tabeller!$H$5)*Tabeller!$J$16),((O6/Tabeller!$H$5)*Tabeller!$J$15))*IF(Registrering!$B$53="Ja",Tabeller!M$35,1)</f>
        <v>0</v>
      </c>
      <c r="BI6" s="209">
        <f>IF($B6=Tabeller!$G$62,((P6/Tabeller!$H$5)*Tabeller!$J$16),((P6/Tabeller!$H$5)*Tabeller!$J$15))*IF(Registrering!$B$53="Ja",Tabeller!N$35,1)</f>
        <v>0</v>
      </c>
      <c r="BJ6" s="209">
        <f>IF($B6=Tabeller!$G$62,((Q6/Tabeller!$H$5)*Tabeller!$J$16),((Q6/Tabeller!$H$5)*Tabeller!$J$15))*IF(Registrering!$B$53="Ja",Tabeller!O$35,1)</f>
        <v>0</v>
      </c>
      <c r="BK6" s="209">
        <f>IF($B6=Tabeller!$G$62,((R6/Tabeller!$H$5)*Tabeller!$J$16),((R6/Tabeller!$H$5)*Tabeller!$J$15))*IF(Registrering!$B$53="Ja",Tabeller!P$35,1)</f>
        <v>0</v>
      </c>
      <c r="BL6" s="209">
        <f>IF($B6=Tabeller!$G$62,((S6/Tabeller!$H$5)*Tabeller!$J$16),((S6/Tabeller!$H$5)*Tabeller!$J$15))*IF(Registrering!$B$53="Ja",Tabeller!Q$35,1)</f>
        <v>0</v>
      </c>
      <c r="BM6" s="209">
        <f>IF($B6=Tabeller!$G$62,((T6/Tabeller!$H$5)*Tabeller!$J$16),((T6/Tabeller!$H$5)*Tabeller!$J$15))*IF(Registrering!$B$53="Ja",Tabeller!R$35,1)</f>
        <v>0</v>
      </c>
      <c r="BN6" s="208">
        <f t="shared" si="15"/>
        <v>0</v>
      </c>
      <c r="BO6" s="208">
        <f t="shared" si="16"/>
        <v>0</v>
      </c>
      <c r="BQ6" s="262"/>
      <c r="BR6" s="262"/>
      <c r="BS6" s="262"/>
      <c r="BT6" s="262"/>
      <c r="BU6" s="262"/>
      <c r="BV6" s="262"/>
      <c r="BW6" s="262"/>
      <c r="BX6" s="262"/>
      <c r="BY6" s="262"/>
      <c r="BZ6" s="262"/>
      <c r="CA6" s="221"/>
      <c r="CB6" s="215"/>
    </row>
    <row r="7" spans="2:80" ht="21" x14ac:dyDescent="0.35">
      <c r="B7" s="236" t="s">
        <v>189</v>
      </c>
      <c r="C7" s="254">
        <f>SUM(C4:C6)</f>
        <v>0</v>
      </c>
      <c r="D7" s="238">
        <f>SUM(D4:D6)</f>
        <v>0</v>
      </c>
      <c r="E7" s="238">
        <f>SUM(E4:E6)</f>
        <v>0</v>
      </c>
      <c r="F7" s="238">
        <f>SUM(F4:F6)</f>
        <v>0</v>
      </c>
      <c r="H7" s="236"/>
      <c r="I7" s="236"/>
      <c r="J7" s="237"/>
      <c r="K7" s="254"/>
      <c r="L7" s="254"/>
      <c r="M7" s="254"/>
      <c r="N7" s="254"/>
      <c r="O7" s="254"/>
      <c r="P7" s="254"/>
      <c r="Q7" s="254"/>
      <c r="R7" s="254"/>
      <c r="S7" s="254"/>
      <c r="T7" s="254"/>
      <c r="AS7" s="225">
        <f t="shared" ref="AS7:BB7" si="18">SUM(AS4:AS6)</f>
        <v>0</v>
      </c>
      <c r="AT7" s="225">
        <f t="shared" si="18"/>
        <v>0</v>
      </c>
      <c r="AU7" s="225">
        <f t="shared" si="18"/>
        <v>0</v>
      </c>
      <c r="AV7" s="225">
        <f t="shared" si="18"/>
        <v>0</v>
      </c>
      <c r="AW7" s="225">
        <f t="shared" si="18"/>
        <v>0</v>
      </c>
      <c r="AX7" s="225">
        <f t="shared" si="18"/>
        <v>0</v>
      </c>
      <c r="AY7" s="225">
        <f t="shared" si="18"/>
        <v>0</v>
      </c>
      <c r="AZ7" s="225">
        <f t="shared" si="18"/>
        <v>0</v>
      </c>
      <c r="BA7" s="225">
        <f t="shared" si="18"/>
        <v>0</v>
      </c>
      <c r="BB7" s="225">
        <f t="shared" si="18"/>
        <v>0</v>
      </c>
      <c r="BC7" s="207">
        <f>SUM(AS7:BB7)</f>
        <v>0</v>
      </c>
      <c r="BD7" s="225">
        <f t="shared" ref="BD7:BM7" si="19">SUM(BD4:BD6)</f>
        <v>0</v>
      </c>
      <c r="BE7" s="225">
        <f t="shared" si="19"/>
        <v>0</v>
      </c>
      <c r="BF7" s="225">
        <f t="shared" si="19"/>
        <v>0</v>
      </c>
      <c r="BG7" s="225">
        <f t="shared" si="19"/>
        <v>0</v>
      </c>
      <c r="BH7" s="225">
        <f t="shared" si="19"/>
        <v>0</v>
      </c>
      <c r="BI7" s="225">
        <f t="shared" si="19"/>
        <v>0</v>
      </c>
      <c r="BJ7" s="225">
        <f t="shared" si="19"/>
        <v>0</v>
      </c>
      <c r="BK7" s="225">
        <f t="shared" si="19"/>
        <v>0</v>
      </c>
      <c r="BL7" s="225">
        <f t="shared" si="19"/>
        <v>0</v>
      </c>
      <c r="BM7" s="225">
        <f t="shared" si="19"/>
        <v>0</v>
      </c>
      <c r="BN7" s="232">
        <f t="shared" si="15"/>
        <v>0</v>
      </c>
      <c r="BO7" s="232">
        <f t="shared" si="16"/>
        <v>0</v>
      </c>
      <c r="BP7" s="30"/>
      <c r="BQ7" s="275"/>
      <c r="BR7" s="229"/>
      <c r="BS7" s="229"/>
      <c r="BT7" s="229"/>
      <c r="BU7" s="229"/>
      <c r="BV7" s="229"/>
      <c r="BW7" s="229"/>
      <c r="BX7" s="229"/>
      <c r="BY7" s="229"/>
      <c r="BZ7" s="229"/>
      <c r="CA7" s="216"/>
      <c r="CB7" s="216"/>
    </row>
    <row r="8" spans="2:80" ht="21" x14ac:dyDescent="0.35">
      <c r="B8" s="28" t="s">
        <v>190</v>
      </c>
      <c r="H8" s="24"/>
      <c r="I8" s="24"/>
      <c r="J8" s="24"/>
      <c r="K8" s="29" t="s">
        <v>191</v>
      </c>
      <c r="O8" s="22" t="s">
        <v>192</v>
      </c>
      <c r="V8" s="32"/>
      <c r="AN8" s="30"/>
      <c r="CA8" s="88"/>
      <c r="CB8" s="88"/>
    </row>
    <row r="9" spans="2:80" s="210" customFormat="1" ht="21" x14ac:dyDescent="0.35">
      <c r="B9" s="274"/>
      <c r="C9" s="274"/>
      <c r="D9" s="274"/>
      <c r="E9" s="274"/>
      <c r="F9" s="274" t="s">
        <v>70</v>
      </c>
      <c r="H9" s="272"/>
      <c r="I9" s="272"/>
      <c r="J9" s="272" t="s">
        <v>104</v>
      </c>
      <c r="K9" s="273">
        <f t="shared" ref="K9:T9" si="20">K3</f>
        <v>1</v>
      </c>
      <c r="L9" s="273">
        <f t="shared" si="20"/>
        <v>2</v>
      </c>
      <c r="M9" s="273">
        <f t="shared" si="20"/>
        <v>3</v>
      </c>
      <c r="N9" s="273">
        <f t="shared" si="20"/>
        <v>4</v>
      </c>
      <c r="O9" s="273">
        <f t="shared" si="20"/>
        <v>5</v>
      </c>
      <c r="P9" s="273">
        <f t="shared" si="20"/>
        <v>6</v>
      </c>
      <c r="Q9" s="273">
        <f t="shared" si="20"/>
        <v>7</v>
      </c>
      <c r="R9" s="273">
        <f t="shared" si="20"/>
        <v>8</v>
      </c>
      <c r="S9" s="273">
        <f t="shared" si="20"/>
        <v>9</v>
      </c>
      <c r="T9" s="273">
        <f t="shared" si="20"/>
        <v>10</v>
      </c>
      <c r="U9" s="222"/>
      <c r="V9" s="222"/>
      <c r="AS9" s="224">
        <f t="shared" ref="AS9:BB15" si="21">K9</f>
        <v>1</v>
      </c>
      <c r="AT9" s="224">
        <f t="shared" si="21"/>
        <v>2</v>
      </c>
      <c r="AU9" s="224">
        <f t="shared" si="21"/>
        <v>3</v>
      </c>
      <c r="AV9" s="224">
        <f t="shared" si="21"/>
        <v>4</v>
      </c>
      <c r="AW9" s="224">
        <f t="shared" si="21"/>
        <v>5</v>
      </c>
      <c r="AX9" s="224">
        <f t="shared" si="21"/>
        <v>6</v>
      </c>
      <c r="AY9" s="224">
        <f t="shared" si="21"/>
        <v>7</v>
      </c>
      <c r="AZ9" s="224">
        <f t="shared" si="21"/>
        <v>8</v>
      </c>
      <c r="BA9" s="224">
        <f t="shared" si="21"/>
        <v>9</v>
      </c>
      <c r="BB9" s="224">
        <f t="shared" si="21"/>
        <v>10</v>
      </c>
      <c r="CA9" s="229"/>
      <c r="CB9" s="229"/>
    </row>
    <row r="10" spans="2:80" s="210" customFormat="1" ht="21" x14ac:dyDescent="0.35">
      <c r="B10" s="217"/>
      <c r="C10" s="265"/>
      <c r="D10" s="265"/>
      <c r="E10" s="265"/>
      <c r="F10" s="260">
        <f>SUM(K10:T10)</f>
        <v>0</v>
      </c>
      <c r="G10" s="212"/>
      <c r="H10" s="256"/>
      <c r="I10" s="263"/>
      <c r="J10" s="285"/>
      <c r="K10" s="264"/>
      <c r="L10" s="264"/>
      <c r="M10" s="264"/>
      <c r="N10" s="264"/>
      <c r="O10" s="264"/>
      <c r="P10" s="264"/>
      <c r="Q10" s="264"/>
      <c r="R10" s="264"/>
      <c r="S10" s="264"/>
      <c r="T10" s="264"/>
      <c r="U10" s="212"/>
      <c r="V10" s="212"/>
      <c r="W10" s="212"/>
      <c r="X10" s="212"/>
      <c r="Y10" s="212"/>
      <c r="Z10" s="212"/>
      <c r="AA10" s="212"/>
      <c r="AB10" s="212"/>
      <c r="AC10" s="212"/>
      <c r="AD10" s="212"/>
      <c r="AE10" s="212"/>
      <c r="AF10" s="212"/>
      <c r="AG10" s="212"/>
      <c r="AH10" s="212"/>
      <c r="AI10" s="212"/>
      <c r="AJ10" s="212"/>
      <c r="AK10" s="212"/>
      <c r="AL10" s="212"/>
      <c r="AM10" s="212"/>
      <c r="AN10" s="212"/>
      <c r="AO10" s="212"/>
      <c r="AP10" s="212"/>
      <c r="AQ10" s="212"/>
      <c r="AR10" s="212"/>
      <c r="AS10" s="209">
        <f t="shared" si="21"/>
        <v>0</v>
      </c>
      <c r="AT10" s="209">
        <f t="shared" si="21"/>
        <v>0</v>
      </c>
      <c r="AU10" s="209">
        <f t="shared" si="21"/>
        <v>0</v>
      </c>
      <c r="AV10" s="209">
        <f t="shared" si="21"/>
        <v>0</v>
      </c>
      <c r="AW10" s="209">
        <f t="shared" si="21"/>
        <v>0</v>
      </c>
      <c r="AX10" s="209">
        <f t="shared" si="21"/>
        <v>0</v>
      </c>
      <c r="AY10" s="209">
        <f t="shared" si="21"/>
        <v>0</v>
      </c>
      <c r="AZ10" s="209">
        <f t="shared" si="21"/>
        <v>0</v>
      </c>
      <c r="BA10" s="209">
        <f t="shared" si="21"/>
        <v>0</v>
      </c>
      <c r="BB10" s="209">
        <f t="shared" si="21"/>
        <v>0</v>
      </c>
      <c r="BC10" s="208">
        <f t="shared" ref="BC10:BC12" si="22">SUM(AS10:BB10)</f>
        <v>0</v>
      </c>
      <c r="BD10" s="212"/>
      <c r="BE10" s="212"/>
      <c r="BF10" s="212"/>
      <c r="BG10" s="212"/>
      <c r="BH10" s="212"/>
      <c r="BI10" s="212"/>
      <c r="BJ10" s="212"/>
      <c r="BK10" s="212"/>
      <c r="BL10" s="212"/>
      <c r="BM10" s="212"/>
      <c r="BN10" s="212"/>
      <c r="BO10" s="212"/>
      <c r="BP10" s="212"/>
      <c r="BQ10" s="262"/>
      <c r="CA10" s="229"/>
      <c r="CB10" s="229"/>
    </row>
    <row r="11" spans="2:80" s="210" customFormat="1" ht="21" x14ac:dyDescent="0.35">
      <c r="B11" s="217"/>
      <c r="C11" s="265"/>
      <c r="D11" s="265"/>
      <c r="E11" s="265"/>
      <c r="F11" s="260">
        <f>SUM(K11:T11)</f>
        <v>0</v>
      </c>
      <c r="G11" s="212"/>
      <c r="H11" s="256"/>
      <c r="I11" s="263"/>
      <c r="J11" s="285"/>
      <c r="K11" s="264"/>
      <c r="L11" s="264"/>
      <c r="M11" s="264"/>
      <c r="N11" s="264"/>
      <c r="O11" s="264"/>
      <c r="P11" s="264"/>
      <c r="Q11" s="264"/>
      <c r="R11" s="264"/>
      <c r="S11" s="264"/>
      <c r="T11" s="264"/>
      <c r="U11" s="212"/>
      <c r="V11" s="212"/>
      <c r="W11" s="212"/>
      <c r="X11" s="212"/>
      <c r="Y11" s="212"/>
      <c r="Z11" s="212"/>
      <c r="AA11" s="212"/>
      <c r="AB11" s="212"/>
      <c r="AC11" s="212"/>
      <c r="AD11" s="212"/>
      <c r="AE11" s="212"/>
      <c r="AF11" s="212"/>
      <c r="AG11" s="212"/>
      <c r="AH11" s="212"/>
      <c r="AI11" s="212"/>
      <c r="AJ11" s="212"/>
      <c r="AK11" s="212"/>
      <c r="AL11" s="212"/>
      <c r="AM11" s="212"/>
      <c r="AN11" s="212"/>
      <c r="AO11" s="212"/>
      <c r="AP11" s="212"/>
      <c r="AQ11" s="212"/>
      <c r="AR11" s="212"/>
      <c r="AS11" s="209">
        <f t="shared" si="21"/>
        <v>0</v>
      </c>
      <c r="AT11" s="209">
        <f t="shared" si="21"/>
        <v>0</v>
      </c>
      <c r="AU11" s="209">
        <f t="shared" si="21"/>
        <v>0</v>
      </c>
      <c r="AV11" s="209">
        <f t="shared" si="21"/>
        <v>0</v>
      </c>
      <c r="AW11" s="209">
        <f t="shared" si="21"/>
        <v>0</v>
      </c>
      <c r="AX11" s="209">
        <f t="shared" si="21"/>
        <v>0</v>
      </c>
      <c r="AY11" s="209">
        <f t="shared" si="21"/>
        <v>0</v>
      </c>
      <c r="AZ11" s="209">
        <f t="shared" si="21"/>
        <v>0</v>
      </c>
      <c r="BA11" s="209">
        <f t="shared" si="21"/>
        <v>0</v>
      </c>
      <c r="BB11" s="209">
        <f t="shared" si="21"/>
        <v>0</v>
      </c>
      <c r="BC11" s="208">
        <f t="shared" si="22"/>
        <v>0</v>
      </c>
      <c r="BD11" s="212"/>
      <c r="BE11" s="212"/>
      <c r="BF11" s="212"/>
      <c r="BG11" s="212"/>
      <c r="BH11" s="212"/>
      <c r="BI11" s="212"/>
      <c r="BJ11" s="212"/>
      <c r="BK11" s="212"/>
      <c r="BL11" s="212"/>
      <c r="BM11" s="212"/>
      <c r="BN11" s="212"/>
      <c r="BO11" s="212"/>
      <c r="BP11" s="212"/>
      <c r="BQ11" s="262"/>
      <c r="CA11" s="229"/>
      <c r="CB11" s="229"/>
    </row>
    <row r="12" spans="2:80" s="210" customFormat="1" ht="21" x14ac:dyDescent="0.35">
      <c r="B12" s="217"/>
      <c r="C12" s="265"/>
      <c r="D12" s="265"/>
      <c r="E12" s="265"/>
      <c r="F12" s="260">
        <f>SUM(K12:T12)</f>
        <v>0</v>
      </c>
      <c r="G12" s="212"/>
      <c r="H12" s="256"/>
      <c r="I12" s="263"/>
      <c r="J12" s="285"/>
      <c r="K12" s="264"/>
      <c r="L12" s="264"/>
      <c r="M12" s="264"/>
      <c r="N12" s="264"/>
      <c r="O12" s="264"/>
      <c r="P12" s="264"/>
      <c r="Q12" s="264"/>
      <c r="R12" s="264"/>
      <c r="S12" s="264"/>
      <c r="T12" s="264"/>
      <c r="U12" s="212"/>
      <c r="V12" s="212"/>
      <c r="W12" s="212"/>
      <c r="X12" s="212"/>
      <c r="Y12" s="212"/>
      <c r="Z12" s="212"/>
      <c r="AA12" s="212"/>
      <c r="AB12" s="212"/>
      <c r="AC12" s="212"/>
      <c r="AD12" s="212"/>
      <c r="AE12" s="212"/>
      <c r="AF12" s="212"/>
      <c r="AG12" s="212"/>
      <c r="AH12" s="212"/>
      <c r="AI12" s="212"/>
      <c r="AJ12" s="212"/>
      <c r="AK12" s="212"/>
      <c r="AL12" s="212"/>
      <c r="AM12" s="212"/>
      <c r="AN12" s="212"/>
      <c r="AO12" s="212"/>
      <c r="AP12" s="212"/>
      <c r="AQ12" s="212"/>
      <c r="AR12" s="212"/>
      <c r="AS12" s="209">
        <f t="shared" si="21"/>
        <v>0</v>
      </c>
      <c r="AT12" s="209">
        <f t="shared" si="21"/>
        <v>0</v>
      </c>
      <c r="AU12" s="209">
        <f t="shared" si="21"/>
        <v>0</v>
      </c>
      <c r="AV12" s="209">
        <f t="shared" si="21"/>
        <v>0</v>
      </c>
      <c r="AW12" s="209">
        <f t="shared" si="21"/>
        <v>0</v>
      </c>
      <c r="AX12" s="209">
        <f t="shared" si="21"/>
        <v>0</v>
      </c>
      <c r="AY12" s="209">
        <f t="shared" si="21"/>
        <v>0</v>
      </c>
      <c r="AZ12" s="209">
        <f t="shared" si="21"/>
        <v>0</v>
      </c>
      <c r="BA12" s="209">
        <f t="shared" si="21"/>
        <v>0</v>
      </c>
      <c r="BB12" s="209">
        <f t="shared" si="21"/>
        <v>0</v>
      </c>
      <c r="BC12" s="208">
        <f t="shared" si="22"/>
        <v>0</v>
      </c>
      <c r="BD12" s="212"/>
      <c r="BE12" s="212"/>
      <c r="BF12" s="212"/>
      <c r="BG12" s="212"/>
      <c r="BH12" s="212"/>
      <c r="BI12" s="212"/>
      <c r="BJ12" s="212"/>
      <c r="BK12" s="212"/>
      <c r="BL12" s="212"/>
      <c r="BM12" s="212"/>
      <c r="BN12" s="212"/>
      <c r="BO12" s="212"/>
      <c r="BP12" s="212"/>
      <c r="BQ12" s="262"/>
      <c r="CA12" s="229"/>
      <c r="CB12" s="229"/>
    </row>
    <row r="13" spans="2:80" s="210" customFormat="1" ht="21" x14ac:dyDescent="0.35">
      <c r="B13" s="217"/>
      <c r="C13" s="265"/>
      <c r="D13" s="265"/>
      <c r="E13" s="265"/>
      <c r="F13" s="260">
        <f>SUM(K13:T13)</f>
        <v>0</v>
      </c>
      <c r="G13" s="212"/>
      <c r="H13" s="256"/>
      <c r="I13" s="263"/>
      <c r="J13" s="285"/>
      <c r="K13" s="264"/>
      <c r="L13" s="264"/>
      <c r="M13" s="264"/>
      <c r="N13" s="264"/>
      <c r="O13" s="264"/>
      <c r="P13" s="264"/>
      <c r="Q13" s="264"/>
      <c r="R13" s="264"/>
      <c r="S13" s="264"/>
      <c r="T13" s="264"/>
      <c r="U13" s="212"/>
      <c r="V13" s="212"/>
      <c r="W13" s="212"/>
      <c r="X13" s="212"/>
      <c r="Y13" s="212"/>
      <c r="Z13" s="212"/>
      <c r="AA13" s="212"/>
      <c r="AB13" s="212"/>
      <c r="AC13" s="212"/>
      <c r="AD13" s="212"/>
      <c r="AE13" s="212"/>
      <c r="AF13" s="212"/>
      <c r="AG13" s="212"/>
      <c r="AH13" s="212"/>
      <c r="AI13" s="212"/>
      <c r="AJ13" s="212"/>
      <c r="AK13" s="212"/>
      <c r="AL13" s="212"/>
      <c r="AM13" s="212"/>
      <c r="AN13" s="212"/>
      <c r="AO13" s="212"/>
      <c r="AP13" s="212"/>
      <c r="AQ13" s="212"/>
      <c r="AR13" s="212"/>
      <c r="AS13" s="209">
        <f t="shared" si="21"/>
        <v>0</v>
      </c>
      <c r="AT13" s="209">
        <f t="shared" si="21"/>
        <v>0</v>
      </c>
      <c r="AU13" s="209">
        <f t="shared" si="21"/>
        <v>0</v>
      </c>
      <c r="AV13" s="209">
        <f t="shared" si="21"/>
        <v>0</v>
      </c>
      <c r="AW13" s="209">
        <f t="shared" si="21"/>
        <v>0</v>
      </c>
      <c r="AX13" s="209">
        <f t="shared" si="21"/>
        <v>0</v>
      </c>
      <c r="AY13" s="209">
        <f t="shared" si="21"/>
        <v>0</v>
      </c>
      <c r="AZ13" s="209">
        <f t="shared" si="21"/>
        <v>0</v>
      </c>
      <c r="BA13" s="209">
        <f t="shared" si="21"/>
        <v>0</v>
      </c>
      <c r="BB13" s="209">
        <f t="shared" si="21"/>
        <v>0</v>
      </c>
      <c r="BC13" s="208">
        <f t="shared" ref="BC13" si="23">SUM(AS13:BB13)</f>
        <v>0</v>
      </c>
      <c r="BD13" s="212"/>
      <c r="BE13" s="212"/>
      <c r="BF13" s="212"/>
      <c r="BG13" s="212"/>
      <c r="BH13" s="212"/>
      <c r="BI13" s="212"/>
      <c r="BJ13" s="212"/>
      <c r="BK13" s="212"/>
      <c r="BL13" s="212"/>
      <c r="BM13" s="212"/>
      <c r="BN13" s="212"/>
      <c r="BO13" s="212"/>
      <c r="BP13" s="212"/>
      <c r="BQ13" s="262"/>
      <c r="CA13" s="229"/>
      <c r="CB13" s="229"/>
    </row>
    <row r="14" spans="2:80" s="212" customFormat="1" ht="18.75" x14ac:dyDescent="0.3">
      <c r="B14" s="255" t="s">
        <v>142</v>
      </c>
      <c r="C14" s="268"/>
      <c r="D14" s="268"/>
      <c r="E14" s="268"/>
      <c r="F14" s="260">
        <f t="shared" ref="F14:F15" si="24">SUM(K14:T14)</f>
        <v>0</v>
      </c>
      <c r="H14" s="256"/>
      <c r="I14" s="266"/>
      <c r="J14" s="285"/>
      <c r="K14" s="219"/>
      <c r="L14" s="219"/>
      <c r="M14" s="219"/>
      <c r="N14" s="219"/>
      <c r="O14" s="219"/>
      <c r="P14" s="219"/>
      <c r="Q14" s="219"/>
      <c r="R14" s="219"/>
      <c r="S14" s="219"/>
      <c r="T14" s="219"/>
      <c r="AS14" s="209">
        <f t="shared" si="21"/>
        <v>0</v>
      </c>
      <c r="AT14" s="209">
        <f t="shared" si="21"/>
        <v>0</v>
      </c>
      <c r="AU14" s="209">
        <f t="shared" si="21"/>
        <v>0</v>
      </c>
      <c r="AV14" s="209">
        <f t="shared" si="21"/>
        <v>0</v>
      </c>
      <c r="AW14" s="209">
        <f t="shared" si="21"/>
        <v>0</v>
      </c>
      <c r="AX14" s="209">
        <f t="shared" si="21"/>
        <v>0</v>
      </c>
      <c r="AY14" s="209">
        <f t="shared" si="21"/>
        <v>0</v>
      </c>
      <c r="AZ14" s="209">
        <f t="shared" si="21"/>
        <v>0</v>
      </c>
      <c r="BA14" s="209">
        <f t="shared" si="21"/>
        <v>0</v>
      </c>
      <c r="BB14" s="209">
        <f t="shared" si="21"/>
        <v>0</v>
      </c>
      <c r="BC14" s="208">
        <f t="shared" ref="BC14" si="25">SUM(AS14:BB14)</f>
        <v>0</v>
      </c>
      <c r="BQ14" s="262"/>
      <c r="BR14" s="208"/>
      <c r="BS14" s="208"/>
      <c r="BT14" s="208"/>
      <c r="BU14" s="208"/>
      <c r="BV14" s="208"/>
      <c r="BW14" s="208"/>
      <c r="BX14" s="208"/>
      <c r="BY14" s="208"/>
      <c r="BZ14" s="208"/>
      <c r="CA14" s="208"/>
      <c r="CB14" s="208"/>
    </row>
    <row r="15" spans="2:80" s="212" customFormat="1" ht="18.75" x14ac:dyDescent="0.3">
      <c r="B15" s="255" t="s">
        <v>193</v>
      </c>
      <c r="C15" s="268"/>
      <c r="D15" s="268"/>
      <c r="E15" s="268"/>
      <c r="F15" s="260">
        <f t="shared" si="24"/>
        <v>0</v>
      </c>
      <c r="H15" s="267"/>
      <c r="I15" s="266"/>
      <c r="J15" s="285"/>
      <c r="K15" s="268">
        <f>Leiested!E8+Leiested!E12+Leiested!E16+Leiested!E20+Leiested!E24+Leiested!E28+Leiested!E32</f>
        <v>0</v>
      </c>
      <c r="L15" s="268">
        <f>Leiested!F8+Leiested!F12+Leiested!F16+Leiested!F20+Leiested!F24+Leiested!F28+Leiested!F32</f>
        <v>0</v>
      </c>
      <c r="M15" s="268">
        <f>Leiested!G8+Leiested!G12+Leiested!G16+Leiested!G20+Leiested!G24+Leiested!G28+Leiested!G32</f>
        <v>0</v>
      </c>
      <c r="N15" s="268">
        <f>Leiested!H8+Leiested!H12+Leiested!H16+Leiested!H20+Leiested!H24+Leiested!H28+Leiested!H32</f>
        <v>0</v>
      </c>
      <c r="O15" s="268">
        <f>Leiested!I8+Leiested!I12+Leiested!I16+Leiested!I20+Leiested!I24+Leiested!I28+Leiested!I32</f>
        <v>0</v>
      </c>
      <c r="P15" s="268">
        <f>Leiested!J8+Leiested!J12+Leiested!J16+Leiested!J20+Leiested!J24+Leiested!J28+Leiested!J32</f>
        <v>0</v>
      </c>
      <c r="Q15" s="268">
        <f>Leiested!K8+Leiested!K12+Leiested!K16+Leiested!K20+Leiested!K24+Leiested!K28+Leiested!K32</f>
        <v>0</v>
      </c>
      <c r="R15" s="268">
        <f>Leiested!L8+Leiested!L12+Leiested!L16+Leiested!L20+Leiested!L24+Leiested!L28+Leiested!L32</f>
        <v>0</v>
      </c>
      <c r="S15" s="268">
        <f>Leiested!M8+Leiested!M12+Leiested!M16+Leiested!M20+Leiested!M24+Leiested!M28+Leiested!M32</f>
        <v>0</v>
      </c>
      <c r="T15" s="268">
        <f>Leiested!N8+Leiested!N12+Leiested!N16+Leiested!N20+Leiested!N24+Leiested!N28+Leiested!N32</f>
        <v>0</v>
      </c>
      <c r="AS15" s="209">
        <f t="shared" si="21"/>
        <v>0</v>
      </c>
      <c r="AT15" s="209">
        <f t="shared" si="21"/>
        <v>0</v>
      </c>
      <c r="AU15" s="209">
        <f t="shared" si="21"/>
        <v>0</v>
      </c>
      <c r="AV15" s="209">
        <f t="shared" si="21"/>
        <v>0</v>
      </c>
      <c r="AW15" s="209">
        <f t="shared" si="21"/>
        <v>0</v>
      </c>
      <c r="AX15" s="209">
        <f t="shared" si="21"/>
        <v>0</v>
      </c>
      <c r="AY15" s="209">
        <f t="shared" si="21"/>
        <v>0</v>
      </c>
      <c r="AZ15" s="209">
        <f t="shared" si="21"/>
        <v>0</v>
      </c>
      <c r="BA15" s="209">
        <f t="shared" si="21"/>
        <v>0</v>
      </c>
      <c r="BB15" s="209">
        <f t="shared" si="21"/>
        <v>0</v>
      </c>
      <c r="BC15" s="208">
        <f t="shared" ref="BC15:BC16" si="26">SUM(AS15:BB15)</f>
        <v>0</v>
      </c>
      <c r="BQ15" s="262"/>
      <c r="BR15" s="208"/>
      <c r="BS15" s="208"/>
      <c r="BT15" s="208"/>
      <c r="BU15" s="208"/>
      <c r="BV15" s="208"/>
      <c r="BW15" s="208"/>
      <c r="BX15" s="208"/>
      <c r="BY15" s="208"/>
      <c r="BZ15" s="208"/>
      <c r="CA15" s="208"/>
      <c r="CB15" s="208"/>
    </row>
    <row r="16" spans="2:80" s="212" customFormat="1" ht="18.75" x14ac:dyDescent="0.3">
      <c r="B16" s="269" t="s">
        <v>194</v>
      </c>
      <c r="C16" s="271"/>
      <c r="D16" s="271"/>
      <c r="E16" s="271"/>
      <c r="F16" s="271">
        <f>SUM(F9:F15)</f>
        <v>0</v>
      </c>
      <c r="H16" s="269"/>
      <c r="I16" s="269"/>
      <c r="J16" s="270"/>
      <c r="K16" s="270">
        <f t="shared" ref="K16:T16" si="27">SUM(K10:K15)</f>
        <v>0</v>
      </c>
      <c r="L16" s="270">
        <f t="shared" si="27"/>
        <v>0</v>
      </c>
      <c r="M16" s="270">
        <f t="shared" si="27"/>
        <v>0</v>
      </c>
      <c r="N16" s="270">
        <f t="shared" si="27"/>
        <v>0</v>
      </c>
      <c r="O16" s="270">
        <f t="shared" si="27"/>
        <v>0</v>
      </c>
      <c r="P16" s="270">
        <f t="shared" si="27"/>
        <v>0</v>
      </c>
      <c r="Q16" s="270">
        <f t="shared" si="27"/>
        <v>0</v>
      </c>
      <c r="R16" s="270">
        <f t="shared" si="27"/>
        <v>0</v>
      </c>
      <c r="S16" s="270">
        <f t="shared" si="27"/>
        <v>0</v>
      </c>
      <c r="T16" s="270">
        <f t="shared" si="27"/>
        <v>0</v>
      </c>
      <c r="AS16" s="213">
        <f t="shared" ref="AS16:BB16" si="28">SUM(AS10:AS15)</f>
        <v>0</v>
      </c>
      <c r="AT16" s="213">
        <f t="shared" si="28"/>
        <v>0</v>
      </c>
      <c r="AU16" s="213">
        <f t="shared" si="28"/>
        <v>0</v>
      </c>
      <c r="AV16" s="213">
        <f t="shared" si="28"/>
        <v>0</v>
      </c>
      <c r="AW16" s="213">
        <f t="shared" si="28"/>
        <v>0</v>
      </c>
      <c r="AX16" s="213">
        <f t="shared" si="28"/>
        <v>0</v>
      </c>
      <c r="AY16" s="213">
        <f t="shared" si="28"/>
        <v>0</v>
      </c>
      <c r="AZ16" s="213">
        <f t="shared" si="28"/>
        <v>0</v>
      </c>
      <c r="BA16" s="213">
        <f t="shared" si="28"/>
        <v>0</v>
      </c>
      <c r="BB16" s="213">
        <f t="shared" si="28"/>
        <v>0</v>
      </c>
      <c r="BC16" s="208">
        <f t="shared" si="26"/>
        <v>0</v>
      </c>
      <c r="BQ16" s="262"/>
      <c r="BR16" s="208"/>
      <c r="BS16" s="208"/>
      <c r="BT16" s="208"/>
      <c r="BU16" s="208"/>
      <c r="BV16" s="208"/>
      <c r="BW16" s="208"/>
      <c r="BX16" s="208"/>
      <c r="BY16" s="208"/>
      <c r="BZ16" s="208"/>
      <c r="CA16" s="208"/>
      <c r="CB16" s="208"/>
    </row>
    <row r="17" spans="2:80" x14ac:dyDescent="0.2">
      <c r="BR17" s="30"/>
      <c r="BS17" s="30"/>
      <c r="BT17" s="30"/>
      <c r="BU17" s="30"/>
      <c r="BV17" s="30"/>
      <c r="BW17" s="30"/>
      <c r="BX17" s="30"/>
      <c r="BY17" s="30"/>
      <c r="BZ17" s="30"/>
      <c r="CA17" s="30"/>
      <c r="CB17" s="30"/>
    </row>
    <row r="18" spans="2:80" ht="23.25" x14ac:dyDescent="0.35">
      <c r="B18" s="282" t="s">
        <v>195</v>
      </c>
      <c r="C18" s="251"/>
      <c r="D18" s="251"/>
      <c r="E18" s="251"/>
      <c r="F18" s="251">
        <f>SUM(K18:T18)</f>
        <v>0</v>
      </c>
      <c r="H18" s="249"/>
      <c r="I18" s="249"/>
      <c r="J18" s="250"/>
      <c r="K18" s="250">
        <f t="shared" ref="K18:T18" si="29">AS7+BD7+AS16</f>
        <v>0</v>
      </c>
      <c r="L18" s="250">
        <f t="shared" si="29"/>
        <v>0</v>
      </c>
      <c r="M18" s="250">
        <f t="shared" si="29"/>
        <v>0</v>
      </c>
      <c r="N18" s="250">
        <f t="shared" si="29"/>
        <v>0</v>
      </c>
      <c r="O18" s="250">
        <f t="shared" si="29"/>
        <v>0</v>
      </c>
      <c r="P18" s="250">
        <f t="shared" si="29"/>
        <v>0</v>
      </c>
      <c r="Q18" s="250">
        <f t="shared" si="29"/>
        <v>0</v>
      </c>
      <c r="R18" s="250">
        <f t="shared" si="29"/>
        <v>0</v>
      </c>
      <c r="S18" s="250">
        <f t="shared" si="29"/>
        <v>0</v>
      </c>
      <c r="T18" s="250">
        <f t="shared" si="29"/>
        <v>0</v>
      </c>
      <c r="BR18" s="30"/>
      <c r="BS18" s="30"/>
      <c r="BT18" s="30"/>
      <c r="BU18" s="30"/>
      <c r="BV18" s="30"/>
      <c r="BW18" s="30"/>
      <c r="BX18" s="30"/>
      <c r="BY18" s="30"/>
      <c r="BZ18" s="30"/>
      <c r="CA18" s="30"/>
      <c r="CB18" s="32"/>
    </row>
    <row r="19" spans="2:80" ht="23.25" x14ac:dyDescent="0.35">
      <c r="B19" s="283" t="s">
        <v>196</v>
      </c>
      <c r="C19" s="251"/>
      <c r="D19" s="251"/>
      <c r="E19" s="251"/>
      <c r="F19" s="251">
        <f t="shared" ref="F19:F23" si="30">SUM(K19:T19)</f>
        <v>0</v>
      </c>
      <c r="H19" s="249"/>
      <c r="I19" s="252">
        <f>Registrering!B39</f>
        <v>0</v>
      </c>
      <c r="J19" s="250"/>
      <c r="K19" s="250">
        <f>K18*Registrering!$B$39</f>
        <v>0</v>
      </c>
      <c r="L19" s="250">
        <f>L18*Registrering!$B$39</f>
        <v>0</v>
      </c>
      <c r="M19" s="250">
        <f>M18*Registrering!$B$39</f>
        <v>0</v>
      </c>
      <c r="N19" s="250">
        <f>N18*Registrering!$B$39</f>
        <v>0</v>
      </c>
      <c r="O19" s="250">
        <f>O18*Registrering!$B$39</f>
        <v>0</v>
      </c>
      <c r="P19" s="250">
        <f>P18*Registrering!$B$39</f>
        <v>0</v>
      </c>
      <c r="Q19" s="250">
        <f>Q18*Registrering!$B$39</f>
        <v>0</v>
      </c>
      <c r="R19" s="250">
        <f>R18*Registrering!$B$39</f>
        <v>0</v>
      </c>
      <c r="S19" s="250">
        <f>S18*Registrering!$B$39</f>
        <v>0</v>
      </c>
      <c r="T19" s="250">
        <f>T18*Registrering!$B$39</f>
        <v>0</v>
      </c>
      <c r="AR19" s="22" t="s">
        <v>197</v>
      </c>
      <c r="AS19" s="30">
        <f t="shared" ref="AS19:BB19" si="31">AS7+AS16+BD7</f>
        <v>0</v>
      </c>
      <c r="AT19" s="30">
        <f t="shared" si="31"/>
        <v>0</v>
      </c>
      <c r="AU19" s="30">
        <f t="shared" si="31"/>
        <v>0</v>
      </c>
      <c r="AV19" s="30">
        <f t="shared" si="31"/>
        <v>0</v>
      </c>
      <c r="AW19" s="30">
        <f t="shared" si="31"/>
        <v>0</v>
      </c>
      <c r="AX19" s="30">
        <f t="shared" si="31"/>
        <v>0</v>
      </c>
      <c r="AY19" s="30">
        <f t="shared" si="31"/>
        <v>0</v>
      </c>
      <c r="AZ19" s="30">
        <f t="shared" si="31"/>
        <v>0</v>
      </c>
      <c r="BA19" s="30">
        <f t="shared" si="31"/>
        <v>0</v>
      </c>
      <c r="BB19" s="30">
        <f t="shared" si="31"/>
        <v>0</v>
      </c>
      <c r="BC19" s="30">
        <f>SUM(AS19:BB19)</f>
        <v>0</v>
      </c>
      <c r="BQ19" s="22"/>
      <c r="BR19" s="22">
        <f>BD5*1.03</f>
        <v>0</v>
      </c>
      <c r="CB19" s="32"/>
    </row>
    <row r="20" spans="2:80" ht="23.25" x14ac:dyDescent="0.35">
      <c r="B20" s="283" t="s">
        <v>198</v>
      </c>
      <c r="C20" s="251"/>
      <c r="D20" s="251"/>
      <c r="E20" s="251"/>
      <c r="F20" s="251">
        <f t="shared" si="30"/>
        <v>0</v>
      </c>
      <c r="H20" s="249"/>
      <c r="I20" s="252">
        <f>Registrering!B40</f>
        <v>0.1</v>
      </c>
      <c r="J20" s="250"/>
      <c r="K20" s="250">
        <f>(K18+K19)*Registrering!$B$40</f>
        <v>0</v>
      </c>
      <c r="L20" s="250">
        <f>(L18+L19)*Registrering!$B$40</f>
        <v>0</v>
      </c>
      <c r="M20" s="250">
        <f>(M18+M19)*Registrering!$B$40</f>
        <v>0</v>
      </c>
      <c r="N20" s="250">
        <f>(N18+N19)*Registrering!$B$40</f>
        <v>0</v>
      </c>
      <c r="O20" s="250">
        <f>(O18+O19)*Registrering!$B$40</f>
        <v>0</v>
      </c>
      <c r="P20" s="250">
        <f>(P18+P19)*Registrering!$B$40</f>
        <v>0</v>
      </c>
      <c r="Q20" s="250">
        <f>(Q18+Q19)*Registrering!$B$40</f>
        <v>0</v>
      </c>
      <c r="R20" s="250">
        <f>(R18+R19)*Registrering!$B$40</f>
        <v>0</v>
      </c>
      <c r="S20" s="250">
        <f>(S18+S19)*Registrering!$B$40</f>
        <v>0</v>
      </c>
      <c r="T20" s="250">
        <f>(T18+T19)*Registrering!$B$40</f>
        <v>0</v>
      </c>
      <c r="AR20" s="22" t="s">
        <v>148</v>
      </c>
      <c r="AS20" s="22">
        <f>[2]Finansiering!C10</f>
        <v>0</v>
      </c>
      <c r="AT20" s="22">
        <f>[2]Finansiering!D10</f>
        <v>0</v>
      </c>
      <c r="AU20" s="22">
        <f>[2]Finansiering!E10</f>
        <v>0</v>
      </c>
      <c r="AV20" s="22">
        <f>[2]Finansiering!F10</f>
        <v>0</v>
      </c>
      <c r="AW20" s="22">
        <f>[2]Finansiering!G10</f>
        <v>0</v>
      </c>
      <c r="AX20" s="22">
        <f>[2]Finansiering!H10</f>
        <v>0</v>
      </c>
      <c r="AY20" s="22">
        <f>[2]Finansiering!I10</f>
        <v>0</v>
      </c>
      <c r="AZ20" s="22">
        <f>[2]Finansiering!J10</f>
        <v>0</v>
      </c>
      <c r="BA20" s="22">
        <f>[2]Finansiering!K10</f>
        <v>0</v>
      </c>
      <c r="BB20" s="22">
        <f>[2]Finansiering!L10</f>
        <v>0</v>
      </c>
      <c r="BC20" s="30">
        <f>SUM(AS20:BB20)</f>
        <v>0</v>
      </c>
      <c r="BR20" s="32"/>
      <c r="BS20" s="32"/>
    </row>
    <row r="21" spans="2:80" ht="23.25" x14ac:dyDescent="0.35">
      <c r="B21" s="282" t="s">
        <v>199</v>
      </c>
      <c r="C21" s="251"/>
      <c r="D21" s="251"/>
      <c r="E21" s="251"/>
      <c r="F21" s="251">
        <f t="shared" si="30"/>
        <v>0</v>
      </c>
      <c r="H21" s="249"/>
      <c r="I21" s="249"/>
      <c r="J21" s="250"/>
      <c r="K21" s="250">
        <f>SUM(K18:K20)</f>
        <v>0</v>
      </c>
      <c r="L21" s="250">
        <f t="shared" ref="L21:T21" si="32">SUM(L18:L20)</f>
        <v>0</v>
      </c>
      <c r="M21" s="250">
        <f t="shared" si="32"/>
        <v>0</v>
      </c>
      <c r="N21" s="250">
        <f t="shared" si="32"/>
        <v>0</v>
      </c>
      <c r="O21" s="250">
        <f t="shared" si="32"/>
        <v>0</v>
      </c>
      <c r="P21" s="250">
        <f t="shared" si="32"/>
        <v>0</v>
      </c>
      <c r="Q21" s="250">
        <f t="shared" si="32"/>
        <v>0</v>
      </c>
      <c r="R21" s="250">
        <f t="shared" si="32"/>
        <v>0</v>
      </c>
      <c r="S21" s="250">
        <f t="shared" si="32"/>
        <v>0</v>
      </c>
      <c r="T21" s="250">
        <f t="shared" si="32"/>
        <v>0</v>
      </c>
      <c r="AR21" s="22" t="s">
        <v>63</v>
      </c>
      <c r="AS21" s="32">
        <f>-IF($J$18="Sats pr årsverk",#REF!+#REF!+#REF!,AS20+AS19)</f>
        <v>0</v>
      </c>
      <c r="AT21" s="32">
        <f>-IF($J$18="Sats pr årsverk",#REF!+#REF!+#REF!,AT20+AT19)</f>
        <v>0</v>
      </c>
      <c r="AU21" s="32">
        <f>-IF($J$18="Sats pr årsverk",#REF!+#REF!+#REF!,AU20+AU19)</f>
        <v>0</v>
      </c>
      <c r="AV21" s="32">
        <f>-IF($J$18="Sats pr årsverk",#REF!+#REF!+#REF!,AV20+AV19)</f>
        <v>0</v>
      </c>
      <c r="AW21" s="32">
        <f>-IF($J$18="Sats pr årsverk",#REF!+#REF!+#REF!,AW20+AW19)</f>
        <v>0</v>
      </c>
      <c r="AX21" s="32">
        <f>-IF($J$18="Sats pr årsverk",#REF!+#REF!+#REF!,AX20+AX19)</f>
        <v>0</v>
      </c>
      <c r="AY21" s="32">
        <f>-IF($J$18="Sats pr årsverk",#REF!+#REF!+#REF!,AY20+AY19)</f>
        <v>0</v>
      </c>
      <c r="AZ21" s="32">
        <f>-IF($J$18="Sats pr årsverk",#REF!+#REF!+#REF!,AZ20+AZ19)</f>
        <v>0</v>
      </c>
      <c r="BA21" s="32">
        <f>-IF($J$18="Sats pr årsverk",#REF!+#REF!+#REF!,BA20+BA19)</f>
        <v>0</v>
      </c>
      <c r="BB21" s="32">
        <f>-IF($J$18="Sats pr årsverk",#REF!+#REF!+#REF!,BB20+BB19)</f>
        <v>0</v>
      </c>
      <c r="BC21" s="30">
        <f>SUM(AS21:BB21)</f>
        <v>0</v>
      </c>
    </row>
    <row r="22" spans="2:80" ht="23.25" x14ac:dyDescent="0.35">
      <c r="B22" s="283" t="s">
        <v>36</v>
      </c>
      <c r="C22" s="251"/>
      <c r="D22" s="251"/>
      <c r="E22" s="251"/>
      <c r="F22" s="251">
        <f t="shared" si="30"/>
        <v>0</v>
      </c>
      <c r="H22" s="249"/>
      <c r="I22" s="252">
        <f>Registrering!B41</f>
        <v>0.25</v>
      </c>
      <c r="J22" s="250"/>
      <c r="K22" s="250">
        <f>K21*Registrering!$B$41</f>
        <v>0</v>
      </c>
      <c r="L22" s="250">
        <f>L21*Registrering!$B$41</f>
        <v>0</v>
      </c>
      <c r="M22" s="250">
        <f>M21*Registrering!$B$41</f>
        <v>0</v>
      </c>
      <c r="N22" s="250">
        <f>N21*Registrering!$B$41</f>
        <v>0</v>
      </c>
      <c r="O22" s="250">
        <f>O21*Registrering!$B$41</f>
        <v>0</v>
      </c>
      <c r="P22" s="250">
        <f>P21*Registrering!$B$41</f>
        <v>0</v>
      </c>
      <c r="Q22" s="250">
        <f>Q21*Registrering!$B$41</f>
        <v>0</v>
      </c>
      <c r="R22" s="250">
        <f>R21*Registrering!$B$41</f>
        <v>0</v>
      </c>
      <c r="S22" s="250">
        <f>S21*Registrering!$B$41</f>
        <v>0</v>
      </c>
      <c r="T22" s="250">
        <f>T21*Registrering!$B$41</f>
        <v>0</v>
      </c>
      <c r="BC22" s="230"/>
      <c r="BD22" s="331"/>
      <c r="BE22" s="331"/>
      <c r="BF22" s="331"/>
      <c r="BG22" s="331"/>
      <c r="BH22" s="331"/>
      <c r="BI22" s="331"/>
      <c r="BJ22" s="331"/>
      <c r="BK22" s="331"/>
      <c r="BL22" s="331"/>
      <c r="BM22" s="331"/>
      <c r="BN22" s="332"/>
    </row>
    <row r="23" spans="2:80" ht="23.25" x14ac:dyDescent="0.35">
      <c r="B23" s="284" t="s">
        <v>200</v>
      </c>
      <c r="C23" s="251"/>
      <c r="D23" s="251"/>
      <c r="E23" s="251"/>
      <c r="F23" s="251">
        <f t="shared" si="30"/>
        <v>0</v>
      </c>
      <c r="H23" s="253"/>
      <c r="I23" s="252"/>
      <c r="J23" s="250"/>
      <c r="K23" s="250">
        <f>K21+K22</f>
        <v>0</v>
      </c>
      <c r="L23" s="250">
        <f t="shared" ref="L23:T23" si="33">L21+L22</f>
        <v>0</v>
      </c>
      <c r="M23" s="250">
        <f t="shared" si="33"/>
        <v>0</v>
      </c>
      <c r="N23" s="250">
        <f t="shared" si="33"/>
        <v>0</v>
      </c>
      <c r="O23" s="250">
        <f t="shared" si="33"/>
        <v>0</v>
      </c>
      <c r="P23" s="250">
        <f t="shared" si="33"/>
        <v>0</v>
      </c>
      <c r="Q23" s="250">
        <f t="shared" si="33"/>
        <v>0</v>
      </c>
      <c r="R23" s="250">
        <f t="shared" si="33"/>
        <v>0</v>
      </c>
      <c r="S23" s="250">
        <f t="shared" si="33"/>
        <v>0</v>
      </c>
      <c r="T23" s="250">
        <f t="shared" si="33"/>
        <v>0</v>
      </c>
      <c r="BC23" s="230"/>
      <c r="BD23" s="230"/>
      <c r="BE23" s="230"/>
    </row>
    <row r="24" spans="2:80" ht="21" x14ac:dyDescent="0.35">
      <c r="K24" s="29"/>
      <c r="BB24" s="44"/>
      <c r="BC24" s="183"/>
      <c r="BD24" s="184"/>
      <c r="BE24" s="184"/>
      <c r="BF24" s="184"/>
      <c r="BG24" s="184"/>
      <c r="BH24" s="184"/>
      <c r="BI24" s="184"/>
      <c r="BJ24" s="184"/>
      <c r="BK24" s="184"/>
      <c r="BL24" s="184"/>
      <c r="BM24" s="184"/>
    </row>
    <row r="25" spans="2:80" ht="15.75" x14ac:dyDescent="0.25">
      <c r="B25" s="601"/>
      <c r="H25" s="32"/>
      <c r="J25" s="22" t="s">
        <v>154</v>
      </c>
      <c r="K25" s="240" t="str">
        <f>IFERROR((BN7/BC7),"")</f>
        <v/>
      </c>
      <c r="T25" s="32"/>
      <c r="BB25" s="218"/>
      <c r="BC25" s="187"/>
      <c r="BD25" s="226"/>
      <c r="BE25" s="226"/>
      <c r="BF25" s="226"/>
      <c r="BG25" s="226"/>
      <c r="BH25" s="226"/>
      <c r="BI25" s="226"/>
      <c r="BJ25" s="226"/>
      <c r="BK25" s="226"/>
      <c r="BL25" s="226"/>
      <c r="BM25" s="226"/>
      <c r="BN25" s="228"/>
      <c r="BQ25" s="248"/>
    </row>
    <row r="26" spans="2:80" ht="15.75" x14ac:dyDescent="0.25">
      <c r="B26" s="601"/>
      <c r="C26" s="247"/>
      <c r="J26" s="602" t="s">
        <v>201</v>
      </c>
      <c r="K26" s="238">
        <f>'Intern budsjett oppdrag'!M18</f>
        <v>0</v>
      </c>
      <c r="T26" s="32"/>
      <c r="BB26" s="44"/>
      <c r="BD26" s="281"/>
      <c r="BE26" s="281"/>
      <c r="BF26" s="281"/>
      <c r="BG26" s="281"/>
      <c r="BH26" s="281"/>
      <c r="BI26" s="281"/>
      <c r="BJ26" s="281"/>
      <c r="BK26" s="281"/>
      <c r="BL26" s="281"/>
      <c r="BM26" s="281"/>
      <c r="BN26" s="230"/>
      <c r="BQ26" s="248"/>
    </row>
    <row r="27" spans="2:80" ht="15.75" x14ac:dyDescent="0.25">
      <c r="K27" s="596"/>
      <c r="BB27" s="44"/>
      <c r="BD27" s="184"/>
      <c r="BE27" s="184"/>
      <c r="BF27" s="184"/>
      <c r="BG27" s="184"/>
      <c r="BH27" s="184"/>
      <c r="BI27" s="184"/>
      <c r="BJ27" s="184"/>
      <c r="BK27" s="184"/>
      <c r="BL27" s="184"/>
      <c r="BM27" s="184"/>
      <c r="BN27" s="230"/>
      <c r="BQ27" s="248"/>
    </row>
    <row r="28" spans="2:80" ht="15.75" x14ac:dyDescent="0.25">
      <c r="B28" s="601"/>
      <c r="I28" s="231"/>
      <c r="K28" s="238">
        <f>K26-K27</f>
        <v>0</v>
      </c>
      <c r="BB28" s="218"/>
      <c r="BC28" s="88"/>
      <c r="BD28" s="220"/>
      <c r="BE28" s="220"/>
      <c r="BF28" s="220"/>
      <c r="BG28" s="220"/>
      <c r="BH28" s="220"/>
      <c r="BI28" s="220"/>
      <c r="BJ28" s="220"/>
      <c r="BK28" s="220"/>
      <c r="BL28" s="220"/>
      <c r="BM28" s="220"/>
      <c r="BN28" s="228"/>
      <c r="BQ28" s="248"/>
    </row>
    <row r="29" spans="2:80" ht="15.75" x14ac:dyDescent="0.25">
      <c r="BB29" s="44"/>
      <c r="BD29" s="279"/>
      <c r="BE29" s="279"/>
      <c r="BF29" s="279"/>
      <c r="BG29" s="279"/>
      <c r="BH29" s="279"/>
      <c r="BI29" s="279"/>
      <c r="BJ29" s="279"/>
      <c r="BK29" s="279"/>
      <c r="BL29" s="279"/>
      <c r="BM29" s="279"/>
      <c r="BN29" s="228"/>
      <c r="BQ29" s="248"/>
    </row>
    <row r="30" spans="2:80" ht="15" x14ac:dyDescent="0.25">
      <c r="BB30" s="21"/>
      <c r="BC30" s="44"/>
      <c r="BD30" s="192"/>
      <c r="BE30" s="192"/>
      <c r="BF30" s="192"/>
      <c r="BG30" s="192"/>
      <c r="BH30" s="192"/>
      <c r="BI30" s="192"/>
      <c r="BJ30" s="192"/>
      <c r="BK30" s="192"/>
      <c r="BL30" s="192"/>
      <c r="BM30" s="192"/>
      <c r="BQ30" s="248"/>
    </row>
    <row r="31" spans="2:80" x14ac:dyDescent="0.2">
      <c r="D31" s="32"/>
      <c r="BB31" s="21"/>
      <c r="BQ31" s="248"/>
    </row>
    <row r="32" spans="2:80" x14ac:dyDescent="0.2">
      <c r="D32" s="32"/>
      <c r="BQ32" s="248"/>
    </row>
    <row r="33" spans="4:65" x14ac:dyDescent="0.2">
      <c r="D33" s="245"/>
    </row>
    <row r="34" spans="4:65" x14ac:dyDescent="0.2">
      <c r="BD34" s="30"/>
      <c r="BE34" s="30"/>
      <c r="BF34" s="30"/>
      <c r="BG34" s="30"/>
      <c r="BH34" s="30"/>
      <c r="BI34" s="30"/>
      <c r="BJ34" s="30"/>
      <c r="BK34" s="30"/>
      <c r="BL34" s="30"/>
      <c r="BM34" s="30"/>
    </row>
    <row r="35" spans="4:65" x14ac:dyDescent="0.2">
      <c r="BD35" s="109"/>
      <c r="BE35" s="109"/>
      <c r="BF35" s="109"/>
      <c r="BG35" s="109"/>
      <c r="BH35" s="109"/>
      <c r="BI35" s="109"/>
      <c r="BJ35" s="109"/>
      <c r="BK35" s="109"/>
      <c r="BL35" s="109"/>
      <c r="BM35" s="109"/>
    </row>
    <row r="36" spans="4:65" x14ac:dyDescent="0.2">
      <c r="BD36" s="333"/>
      <c r="BE36" s="334"/>
      <c r="BF36" s="334"/>
      <c r="BG36" s="334"/>
      <c r="BH36" s="334"/>
      <c r="BI36" s="334"/>
      <c r="BJ36" s="334"/>
      <c r="BK36" s="334"/>
      <c r="BL36" s="334"/>
      <c r="BM36" s="334"/>
    </row>
    <row r="39" spans="4:65" x14ac:dyDescent="0.2">
      <c r="BD39" s="32"/>
    </row>
  </sheetData>
  <sheetProtection algorithmName="SHA-512" hashValue="AhrHZMqWn9EY0DiVzbJVExfzcAdHpLDAM8iWKDFgnQTQVwNlmTJDn/mVdzxYp4tyqzDnQ0kFOL9NDHiBt8kxlA==" saltValue="H+T0B3fOHNfn9+DLDXVtrw==" spinCount="100000" sheet="1" objects="1" scenarios="1" formatCells="0" formatColumns="0" formatRows="0"/>
  <conditionalFormatting sqref="B2:B5">
    <cfRule type="expression" dxfId="168" priority="1259" stopIfTrue="1">
      <formula>#REF!="NEI"</formula>
    </cfRule>
  </conditionalFormatting>
  <conditionalFormatting sqref="B7:B16">
    <cfRule type="expression" dxfId="167" priority="947" stopIfTrue="1">
      <formula>#REF!="NEI"</formula>
    </cfRule>
  </conditionalFormatting>
  <conditionalFormatting sqref="B26">
    <cfRule type="expression" dxfId="166" priority="1228">
      <formula>#REF!="Andel"</formula>
    </cfRule>
  </conditionalFormatting>
  <conditionalFormatting sqref="B28">
    <cfRule type="expression" dxfId="165" priority="1223">
      <formula>#REF!="Andel"</formula>
    </cfRule>
  </conditionalFormatting>
  <conditionalFormatting sqref="B6:D6">
    <cfRule type="expression" dxfId="164" priority="1" stopIfTrue="1">
      <formula>#REF!="NEI"</formula>
    </cfRule>
  </conditionalFormatting>
  <conditionalFormatting sqref="B18:F23">
    <cfRule type="expression" dxfId="163" priority="1146" stopIfTrue="1">
      <formula>#REF!="NEI"</formula>
    </cfRule>
  </conditionalFormatting>
  <conditionalFormatting sqref="C1 C5:D5">
    <cfRule type="expression" dxfId="162" priority="1156" stopIfTrue="1">
      <formula>#REF!="NEI"</formula>
    </cfRule>
  </conditionalFormatting>
  <conditionalFormatting sqref="C7:F7">
    <cfRule type="expression" dxfId="161" priority="1169" stopIfTrue="1">
      <formula>#REF!="NEI"</formula>
    </cfRule>
  </conditionalFormatting>
  <conditionalFormatting sqref="C9:F9">
    <cfRule type="expression" dxfId="160" priority="1151" stopIfTrue="1">
      <formula>#REF!="NEI"</formula>
    </cfRule>
  </conditionalFormatting>
  <conditionalFormatting sqref="C14:F16">
    <cfRule type="expression" dxfId="159" priority="1153" stopIfTrue="1">
      <formula>#REF!="NEI"</formula>
    </cfRule>
  </conditionalFormatting>
  <conditionalFormatting sqref="C3:T3">
    <cfRule type="expression" dxfId="158" priority="1154" stopIfTrue="1">
      <formula>#REF!="NEI"</formula>
    </cfRule>
  </conditionalFormatting>
  <conditionalFormatting sqref="D10:F13">
    <cfRule type="expression" dxfId="157" priority="946" stopIfTrue="1">
      <formula>#REF!="NEI"</formula>
    </cfRule>
  </conditionalFormatting>
  <conditionalFormatting sqref="F5:G5">
    <cfRule type="expression" dxfId="156" priority="1157" stopIfTrue="1">
      <formula>#REF!="NEI"</formula>
    </cfRule>
  </conditionalFormatting>
  <conditionalFormatting sqref="F6:J6">
    <cfRule type="expression" dxfId="155" priority="2" stopIfTrue="1">
      <formula>#REF!="NEI"</formula>
    </cfRule>
  </conditionalFormatting>
  <conditionalFormatting sqref="H10:I15">
    <cfRule type="expression" dxfId="154" priority="945" stopIfTrue="1">
      <formula>#REF!="NEI"</formula>
    </cfRule>
  </conditionalFormatting>
  <conditionalFormatting sqref="H4:J5">
    <cfRule type="expression" dxfId="153" priority="1217" stopIfTrue="1">
      <formula>#REF!="NEI"</formula>
    </cfRule>
  </conditionalFormatting>
  <conditionalFormatting sqref="H8:J9">
    <cfRule type="expression" dxfId="152" priority="1230" stopIfTrue="1">
      <formula>#REF!="NEI"</formula>
    </cfRule>
  </conditionalFormatting>
  <conditionalFormatting sqref="H16:T16">
    <cfRule type="expression" dxfId="151" priority="1244" stopIfTrue="1">
      <formula>#REF!="NEI"</formula>
    </cfRule>
  </conditionalFormatting>
  <conditionalFormatting sqref="H18:T23">
    <cfRule type="expression" dxfId="150" priority="1189" stopIfTrue="1">
      <formula>#REF!="NEI"</formula>
    </cfRule>
  </conditionalFormatting>
  <conditionalFormatting sqref="J1 H2:K2 H7:T7">
    <cfRule type="expression" dxfId="149" priority="1261" stopIfTrue="1">
      <formula>#REF!="NEI"</formula>
    </cfRule>
  </conditionalFormatting>
  <conditionalFormatting sqref="K8">
    <cfRule type="expression" dxfId="148" priority="1254" stopIfTrue="1">
      <formula>#REF!="NEI"</formula>
    </cfRule>
  </conditionalFormatting>
  <conditionalFormatting sqref="K24">
    <cfRule type="expression" dxfId="147" priority="1224" stopIfTrue="1">
      <formula>#REF!="NEI"</formula>
    </cfRule>
  </conditionalFormatting>
  <conditionalFormatting sqref="K26:K28">
    <cfRule type="expression" dxfId="146" priority="1209" stopIfTrue="1">
      <formula>#REF!="NEI"</formula>
    </cfRule>
  </conditionalFormatting>
  <conditionalFormatting sqref="K4:T6">
    <cfRule type="expression" dxfId="145" priority="8">
      <formula>#REF!="Finansieringsandel"</formula>
    </cfRule>
  </conditionalFormatting>
  <conditionalFormatting sqref="K9:T9">
    <cfRule type="expression" dxfId="144" priority="1225" stopIfTrue="1">
      <formula>#REF!="NEI"</formula>
    </cfRule>
  </conditionalFormatting>
  <conditionalFormatting sqref="AS3:BB3">
    <cfRule type="expression" dxfId="143" priority="1251" stopIfTrue="1">
      <formula>#REF!="NEI"</formula>
    </cfRule>
  </conditionalFormatting>
  <conditionalFormatting sqref="AS7:BB7">
    <cfRule type="expression" dxfId="142" priority="1250" stopIfTrue="1">
      <formula>#REF!="NEI"</formula>
    </cfRule>
  </conditionalFormatting>
  <conditionalFormatting sqref="AS9:BB9">
    <cfRule type="expression" dxfId="141" priority="1234" stopIfTrue="1">
      <formula>#REF!="NEI"</formula>
    </cfRule>
  </conditionalFormatting>
  <conditionalFormatting sqref="AS16:BB16">
    <cfRule type="expression" dxfId="140" priority="1235" stopIfTrue="1">
      <formula>#REF!="NEI"</formula>
    </cfRule>
  </conditionalFormatting>
  <conditionalFormatting sqref="BC24:BC25">
    <cfRule type="expression" dxfId="139" priority="1221" stopIfTrue="1">
      <formula>#REF!="NEI"</formula>
    </cfRule>
  </conditionalFormatting>
  <conditionalFormatting sqref="BD3:BM3">
    <cfRule type="expression" dxfId="138" priority="1252" stopIfTrue="1">
      <formula>#REF!="NEI"</formula>
    </cfRule>
  </conditionalFormatting>
  <conditionalFormatting sqref="BD7:BM7">
    <cfRule type="expression" dxfId="137" priority="1253" stopIfTrue="1">
      <formula>#REF!="NEI"</formula>
    </cfRule>
  </conditionalFormatting>
  <conditionalFormatting sqref="BQ25:BQ32">
    <cfRule type="expression" dxfId="136" priority="1226" stopIfTrue="1">
      <formula>#REF!="NEI"</formula>
    </cfRule>
  </conditionalFormatting>
  <conditionalFormatting sqref="BR1:BZ3 K14:T15">
    <cfRule type="expression" dxfId="135" priority="1258" stopIfTrue="1">
      <formula>#REF!="NEI"</formula>
    </cfRule>
  </conditionalFormatting>
  <conditionalFormatting sqref="CA3:CB7">
    <cfRule type="expression" dxfId="134" priority="1237" stopIfTrue="1">
      <formula>#REF!="NEI"</formula>
    </cfRule>
  </conditionalFormatting>
  <dataValidations count="1">
    <dataValidation type="list" allowBlank="1" showInputMessage="1" showErrorMessage="1" sqref="B10:B13" xr:uid="{00000000-0002-0000-0400-000000000000}">
      <formula1>"Lab./feltundersøkelser,Reiser/konferanser/mv.,Andre driftskostnader,Innkjøp av FoU-tjenester,Investeringer (utstyr)"</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93189" r:id="rId3" name="Button 5">
              <controlPr defaultSize="0" print="0" autoFill="0" autoPict="0" macro="[0]!LeggTilProsjAnsatte">
                <anchor moveWithCells="1" sizeWithCells="1">
                  <from>
                    <xdr:col>0</xdr:col>
                    <xdr:colOff>104775</xdr:colOff>
                    <xdr:row>2</xdr:row>
                    <xdr:rowOff>419100</xdr:rowOff>
                  </from>
                  <to>
                    <xdr:col>0</xdr:col>
                    <xdr:colOff>409575</xdr:colOff>
                    <xdr:row>2</xdr:row>
                    <xdr:rowOff>523875</xdr:rowOff>
                  </to>
                </anchor>
              </controlPr>
            </control>
          </mc:Choice>
        </mc:AlternateContent>
        <mc:AlternateContent xmlns:mc="http://schemas.openxmlformats.org/markup-compatibility/2006">
          <mc:Choice Requires="x14">
            <control shapeId="93190" r:id="rId4" name="Button 6">
              <controlPr defaultSize="0" print="0" autoFill="0" autoPict="0" macro="[0]!FjernProsjAnsatte">
                <anchor moveWithCells="1" sizeWithCells="1">
                  <from>
                    <xdr:col>0</xdr:col>
                    <xdr:colOff>523875</xdr:colOff>
                    <xdr:row>2</xdr:row>
                    <xdr:rowOff>409575</xdr:rowOff>
                  </from>
                  <to>
                    <xdr:col>0</xdr:col>
                    <xdr:colOff>828675</xdr:colOff>
                    <xdr:row>2</xdr:row>
                    <xdr:rowOff>523875</xdr:rowOff>
                  </to>
                </anchor>
              </controlPr>
            </control>
          </mc:Choice>
        </mc:AlternateContent>
        <mc:AlternateContent xmlns:mc="http://schemas.openxmlformats.org/markup-compatibility/2006">
          <mc:Choice Requires="x14">
            <control shapeId="93193" r:id="rId5" name="Button 9">
              <controlPr defaultSize="0" print="0" autoFill="0" autoPict="0" macro="[0]!LeggTilProsjDrift">
                <anchor moveWithCells="1" sizeWithCells="1">
                  <from>
                    <xdr:col>0</xdr:col>
                    <xdr:colOff>85725</xdr:colOff>
                    <xdr:row>7</xdr:row>
                    <xdr:rowOff>104775</xdr:rowOff>
                  </from>
                  <to>
                    <xdr:col>0</xdr:col>
                    <xdr:colOff>390525</xdr:colOff>
                    <xdr:row>7</xdr:row>
                    <xdr:rowOff>200025</xdr:rowOff>
                  </to>
                </anchor>
              </controlPr>
            </control>
          </mc:Choice>
        </mc:AlternateContent>
        <mc:AlternateContent xmlns:mc="http://schemas.openxmlformats.org/markup-compatibility/2006">
          <mc:Choice Requires="x14">
            <control shapeId="93194" r:id="rId6" name="Button 10">
              <controlPr defaultSize="0" print="0" autoFill="0" autoPict="0" macro="[0]!FjernProsjDrift">
                <anchor moveWithCells="1" sizeWithCells="1">
                  <from>
                    <xdr:col>0</xdr:col>
                    <xdr:colOff>485775</xdr:colOff>
                    <xdr:row>7</xdr:row>
                    <xdr:rowOff>104775</xdr:rowOff>
                  </from>
                  <to>
                    <xdr:col>0</xdr:col>
                    <xdr:colOff>790575</xdr:colOff>
                    <xdr:row>7</xdr:row>
                    <xdr:rowOff>200025</xdr:rowOff>
                  </to>
                </anchor>
              </controlPr>
            </control>
          </mc:Choice>
        </mc:AlternateContent>
        <mc:AlternateContent xmlns:mc="http://schemas.openxmlformats.org/markup-compatibility/2006">
          <mc:Choice Requires="x14">
            <control shapeId="93197" r:id="rId7" name="Button 13">
              <controlPr defaultSize="0" print="0" autoFill="0" autoPict="0" macro="[0]!FemAar3">
                <anchor moveWithCells="1" sizeWithCells="1">
                  <from>
                    <xdr:col>9</xdr:col>
                    <xdr:colOff>9525</xdr:colOff>
                    <xdr:row>0</xdr:row>
                    <xdr:rowOff>85725</xdr:rowOff>
                  </from>
                  <to>
                    <xdr:col>9</xdr:col>
                    <xdr:colOff>1000125</xdr:colOff>
                    <xdr:row>1</xdr:row>
                    <xdr:rowOff>152400</xdr:rowOff>
                  </to>
                </anchor>
              </controlPr>
            </control>
          </mc:Choice>
        </mc:AlternateContent>
        <mc:AlternateContent xmlns:mc="http://schemas.openxmlformats.org/markup-compatibility/2006">
          <mc:Choice Requires="x14">
            <control shapeId="93198" r:id="rId8" name="Button 14">
              <controlPr defaultSize="0" print="0" autoFill="0" autoPict="0" macro="[0]!TiAar4">
                <anchor moveWithCells="1" sizeWithCells="1">
                  <from>
                    <xdr:col>9</xdr:col>
                    <xdr:colOff>1133475</xdr:colOff>
                    <xdr:row>0</xdr:row>
                    <xdr:rowOff>85725</xdr:rowOff>
                  </from>
                  <to>
                    <xdr:col>9</xdr:col>
                    <xdr:colOff>2143125</xdr:colOff>
                    <xdr:row>1</xdr:row>
                    <xdr:rowOff>152400</xdr:rowOff>
                  </to>
                </anchor>
              </controlPr>
            </control>
          </mc:Choice>
        </mc:AlternateContent>
        <mc:AlternateContent xmlns:mc="http://schemas.openxmlformats.org/markup-compatibility/2006">
          <mc:Choice Requires="x14">
            <control shapeId="93200" r:id="rId9" name="Button 16">
              <controlPr defaultSize="0" print="0" autoFill="0" autoPict="0" macro="[0]!EtAar2">
                <anchor moveWithCells="1" sizeWithCells="1">
                  <from>
                    <xdr:col>7</xdr:col>
                    <xdr:colOff>762000</xdr:colOff>
                    <xdr:row>0</xdr:row>
                    <xdr:rowOff>85725</xdr:rowOff>
                  </from>
                  <to>
                    <xdr:col>8</xdr:col>
                    <xdr:colOff>428625</xdr:colOff>
                    <xdr:row>1</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1000000}">
          <x14:formula1>
            <xm:f>Tabeller!$Y$15:$Y$16</xm:f>
          </x14:formula1>
          <xm:sqref>H4:H6</xm:sqref>
        </x14:dataValidation>
        <x14:dataValidation type="list" allowBlank="1" showInputMessage="1" showErrorMessage="1" prompt="Feltet må fylles inn!" xr:uid="{00000000-0002-0000-0400-000002000000}">
          <x14:formula1>
            <xm:f>Tabeller!$G$54:$G$62</xm:f>
          </x14:formula1>
          <xm:sqref>B4:B6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7">
    <tabColor rgb="FF00B050"/>
    <pageSetUpPr fitToPage="1"/>
  </sheetPr>
  <dimension ref="B1:CB50"/>
  <sheetViews>
    <sheetView showGridLines="0" showRowColHeaders="0" topLeftCell="A6" zoomScale="85" zoomScaleNormal="85" zoomScalePageLayoutView="85" workbookViewId="0">
      <selection activeCell="V18" sqref="V18"/>
    </sheetView>
  </sheetViews>
  <sheetFormatPr baseColWidth="10" defaultColWidth="9.140625" defaultRowHeight="12.75" x14ac:dyDescent="0.2"/>
  <cols>
    <col min="1" max="1" width="12.28515625" style="149" customWidth="1"/>
    <col min="2" max="2" width="48" style="149" customWidth="1"/>
    <col min="3" max="3" width="42" style="149" customWidth="1"/>
    <col min="4" max="4" width="12.42578125" style="149" customWidth="1"/>
    <col min="5" max="5" width="35.140625" style="149" customWidth="1"/>
    <col min="6" max="6" width="21.140625" style="149" customWidth="1"/>
    <col min="7" max="7" width="22.7109375" style="149" hidden="1" customWidth="1"/>
    <col min="8" max="8" width="21.85546875" style="149" hidden="1" customWidth="1"/>
    <col min="9" max="9" width="19.85546875" style="149" hidden="1" customWidth="1"/>
    <col min="10" max="10" width="21.85546875" style="149" hidden="1" customWidth="1"/>
    <col min="11" max="11" width="19.85546875" style="149" hidden="1" customWidth="1"/>
    <col min="12" max="12" width="21.85546875" style="149" hidden="1" customWidth="1"/>
    <col min="13" max="13" width="19.85546875" style="149" hidden="1" customWidth="1"/>
    <col min="14" max="14" width="21.85546875" style="149" hidden="1" customWidth="1"/>
    <col min="15" max="15" width="18.42578125" style="149" hidden="1" customWidth="1"/>
    <col min="16" max="16" width="18.7109375" style="149" hidden="1" customWidth="1"/>
    <col min="17" max="17" width="32.85546875" style="149" bestFit="1" customWidth="1"/>
    <col min="18" max="18" width="18.7109375" style="149" customWidth="1"/>
    <col min="19" max="19" width="18.5703125" style="149" customWidth="1"/>
    <col min="20" max="20" width="18.7109375" style="149" customWidth="1"/>
    <col min="21" max="30" width="14.85546875" style="149" customWidth="1"/>
    <col min="31" max="31" width="18.7109375" style="149" customWidth="1"/>
    <col min="32" max="32" width="12.85546875" style="149" hidden="1" customWidth="1"/>
    <col min="33" max="33" width="17.42578125" style="149" hidden="1" customWidth="1"/>
    <col min="34" max="34" width="16.42578125" style="149" hidden="1" customWidth="1"/>
    <col min="35" max="35" width="11.42578125" style="149" hidden="1" customWidth="1"/>
    <col min="36" max="36" width="14.5703125" style="149" hidden="1" customWidth="1"/>
    <col min="37" max="37" width="11" style="149" hidden="1" customWidth="1"/>
    <col min="38" max="38" width="10" style="149" hidden="1" customWidth="1"/>
    <col min="39" max="39" width="13.140625" style="149" hidden="1" customWidth="1"/>
    <col min="40" max="40" width="13.85546875" style="149" hidden="1" customWidth="1"/>
    <col min="41" max="41" width="11.28515625" style="149" hidden="1" customWidth="1"/>
    <col min="42" max="42" width="11.42578125" style="149" hidden="1" customWidth="1"/>
    <col min="43" max="43" width="10.7109375" style="149" hidden="1" customWidth="1"/>
    <col min="44" max="44" width="16.7109375" style="149" hidden="1" customWidth="1"/>
    <col min="45" max="45" width="37.85546875" style="149" hidden="1" customWidth="1"/>
    <col min="46" max="51" width="16.28515625" style="149" hidden="1" customWidth="1"/>
    <col min="52" max="52" width="15.85546875" style="149" hidden="1" customWidth="1"/>
    <col min="53" max="53" width="15.42578125" style="149" hidden="1" customWidth="1"/>
    <col min="54" max="54" width="15.85546875" style="149" hidden="1" customWidth="1"/>
    <col min="55" max="55" width="14.42578125" style="149" hidden="1" customWidth="1"/>
    <col min="56" max="56" width="28.42578125" style="149" hidden="1" customWidth="1"/>
    <col min="57" max="57" width="14" style="149" hidden="1" customWidth="1"/>
    <col min="58" max="61" width="14.28515625" style="149" hidden="1" customWidth="1"/>
    <col min="62" max="63" width="15.140625" style="149" hidden="1" customWidth="1"/>
    <col min="64" max="65" width="14" style="149" hidden="1" customWidth="1"/>
    <col min="66" max="66" width="15.28515625" style="149" hidden="1" customWidth="1"/>
    <col min="67" max="67" width="18.7109375" style="149" hidden="1" customWidth="1"/>
    <col min="68" max="68" width="13.28515625" style="149" hidden="1" customWidth="1"/>
    <col min="69" max="69" width="17.85546875" style="176" hidden="1" customWidth="1"/>
    <col min="70" max="70" width="16.7109375" style="149" customWidth="1"/>
    <col min="71" max="71" width="16" style="149" bestFit="1" customWidth="1"/>
    <col min="72" max="72" width="16.28515625" style="149" bestFit="1" customWidth="1"/>
    <col min="73" max="74" width="15.7109375" style="149" bestFit="1" customWidth="1"/>
    <col min="75" max="75" width="16" style="149" bestFit="1" customWidth="1"/>
    <col min="76" max="76" width="15.7109375" style="149" bestFit="1" customWidth="1"/>
    <col min="77" max="77" width="16" style="149" bestFit="1" customWidth="1"/>
    <col min="78" max="78" width="17" style="149" bestFit="1" customWidth="1"/>
    <col min="79" max="79" width="16" style="149" bestFit="1" customWidth="1"/>
    <col min="80" max="80" width="17.28515625" style="149" bestFit="1" customWidth="1"/>
    <col min="81" max="81" width="10.140625" style="149" customWidth="1"/>
    <col min="82" max="16384" width="9.140625" style="149"/>
  </cols>
  <sheetData>
    <row r="1" spans="2:80" ht="18.75" x14ac:dyDescent="0.3">
      <c r="B1" s="147" t="s">
        <v>9</v>
      </c>
      <c r="C1" s="147">
        <f>Registrering!B3</f>
        <v>0</v>
      </c>
      <c r="D1" s="147"/>
      <c r="E1" s="148"/>
      <c r="AS1" s="148" t="s">
        <v>54</v>
      </c>
      <c r="BD1" s="148" t="s">
        <v>174</v>
      </c>
      <c r="BQ1" s="280"/>
      <c r="BR1" s="150"/>
      <c r="BS1" s="150"/>
      <c r="BT1" s="150"/>
      <c r="BU1" s="150"/>
      <c r="BV1" s="150"/>
      <c r="BW1" s="150"/>
      <c r="BX1" s="150"/>
      <c r="BY1" s="150"/>
      <c r="BZ1" s="150"/>
    </row>
    <row r="2" spans="2:80" ht="18.75" customHeight="1" x14ac:dyDescent="0.35">
      <c r="B2" s="151"/>
      <c r="C2" s="152"/>
      <c r="D2" s="152"/>
      <c r="E2" s="151"/>
      <c r="F2" s="153" t="s">
        <v>176</v>
      </c>
      <c r="H2" s="152" t="s">
        <v>177</v>
      </c>
      <c r="Q2" s="154"/>
      <c r="R2" s="154" t="s">
        <v>202</v>
      </c>
      <c r="BQ2" s="262"/>
      <c r="BR2" s="155"/>
      <c r="BS2" s="155"/>
      <c r="BT2" s="155"/>
      <c r="BU2" s="155"/>
      <c r="BV2" s="155"/>
      <c r="BW2" s="155"/>
      <c r="BX2" s="155"/>
      <c r="BY2" s="155"/>
      <c r="BZ2" s="155"/>
    </row>
    <row r="3" spans="2:80" s="161" customFormat="1" ht="53.25" customHeight="1" x14ac:dyDescent="0.3">
      <c r="B3" s="156" t="s">
        <v>203</v>
      </c>
      <c r="C3" s="157" t="s">
        <v>204</v>
      </c>
      <c r="D3" s="156" t="s">
        <v>73</v>
      </c>
      <c r="E3" s="156" t="s">
        <v>74</v>
      </c>
      <c r="F3" s="530" t="s">
        <v>205</v>
      </c>
      <c r="G3" s="158" t="e">
        <f>F3+1</f>
        <v>#VALUE!</v>
      </c>
      <c r="H3" s="158" t="e">
        <f t="shared" ref="H3:O3" si="0">G3+1</f>
        <v>#VALUE!</v>
      </c>
      <c r="I3" s="158" t="e">
        <f t="shared" si="0"/>
        <v>#VALUE!</v>
      </c>
      <c r="J3" s="158" t="e">
        <f t="shared" si="0"/>
        <v>#VALUE!</v>
      </c>
      <c r="K3" s="158" t="e">
        <f>J3+1</f>
        <v>#VALUE!</v>
      </c>
      <c r="L3" s="158" t="e">
        <f t="shared" si="0"/>
        <v>#VALUE!</v>
      </c>
      <c r="M3" s="158" t="e">
        <f t="shared" si="0"/>
        <v>#VALUE!</v>
      </c>
      <c r="N3" s="158" t="e">
        <f t="shared" si="0"/>
        <v>#VALUE!</v>
      </c>
      <c r="O3" s="158" t="e">
        <f t="shared" si="0"/>
        <v>#VALUE!</v>
      </c>
      <c r="P3" s="159" t="s">
        <v>178</v>
      </c>
      <c r="Q3" s="160" t="s">
        <v>179</v>
      </c>
      <c r="R3" s="159" t="s">
        <v>69</v>
      </c>
      <c r="S3" s="159" t="s">
        <v>70</v>
      </c>
      <c r="T3" s="159" t="s">
        <v>180</v>
      </c>
      <c r="AG3" s="277" t="s">
        <v>75</v>
      </c>
      <c r="AH3" s="277" t="s">
        <v>76</v>
      </c>
      <c r="AI3" s="277" t="s">
        <v>77</v>
      </c>
      <c r="AJ3" s="277" t="s">
        <v>78</v>
      </c>
      <c r="AK3" s="277" t="s">
        <v>79</v>
      </c>
      <c r="AL3" s="277" t="s">
        <v>80</v>
      </c>
      <c r="AM3" s="277" t="s">
        <v>81</v>
      </c>
      <c r="AN3" s="277" t="s">
        <v>82</v>
      </c>
      <c r="AO3" s="278" t="s">
        <v>182</v>
      </c>
      <c r="AP3" s="278" t="s">
        <v>183</v>
      </c>
      <c r="AQ3" s="278" t="s">
        <v>184</v>
      </c>
      <c r="AS3" s="162" t="str">
        <f>F3</f>
        <v xml:space="preserve">Timer  </v>
      </c>
      <c r="AT3" s="162" t="e">
        <f>G3</f>
        <v>#VALUE!</v>
      </c>
      <c r="AU3" s="162" t="e">
        <f>H3</f>
        <v>#VALUE!</v>
      </c>
      <c r="AV3" s="162" t="e">
        <f>I3</f>
        <v>#VALUE!</v>
      </c>
      <c r="AW3" s="162" t="e">
        <f>J3</f>
        <v>#VALUE!</v>
      </c>
      <c r="AX3" s="162" t="e">
        <f t="shared" ref="AX3:BB3" si="1">K3</f>
        <v>#VALUE!</v>
      </c>
      <c r="AY3" s="162" t="e">
        <f t="shared" si="1"/>
        <v>#VALUE!</v>
      </c>
      <c r="AZ3" s="162" t="e">
        <f t="shared" si="1"/>
        <v>#VALUE!</v>
      </c>
      <c r="BA3" s="162" t="e">
        <f t="shared" si="1"/>
        <v>#VALUE!</v>
      </c>
      <c r="BB3" s="162" t="e">
        <f t="shared" si="1"/>
        <v>#VALUE!</v>
      </c>
      <c r="BC3" s="152" t="s">
        <v>185</v>
      </c>
      <c r="BD3" s="162" t="str">
        <f>AS3</f>
        <v xml:space="preserve">Timer  </v>
      </c>
      <c r="BE3" s="162">
        <v>2025</v>
      </c>
      <c r="BF3" s="162" t="e">
        <f t="shared" ref="BF3:BM3" si="2">AU3</f>
        <v>#VALUE!</v>
      </c>
      <c r="BG3" s="162" t="e">
        <f t="shared" si="2"/>
        <v>#VALUE!</v>
      </c>
      <c r="BH3" s="162" t="e">
        <f t="shared" si="2"/>
        <v>#VALUE!</v>
      </c>
      <c r="BI3" s="162" t="e">
        <f t="shared" si="2"/>
        <v>#VALUE!</v>
      </c>
      <c r="BJ3" s="162" t="e">
        <f t="shared" si="2"/>
        <v>#VALUE!</v>
      </c>
      <c r="BK3" s="162" t="e">
        <f t="shared" si="2"/>
        <v>#VALUE!</v>
      </c>
      <c r="BL3" s="162" t="e">
        <f t="shared" si="2"/>
        <v>#VALUE!</v>
      </c>
      <c r="BM3" s="162" t="e">
        <f t="shared" si="2"/>
        <v>#VALUE!</v>
      </c>
      <c r="BN3" s="152" t="s">
        <v>186</v>
      </c>
      <c r="BO3" s="161" t="s">
        <v>187</v>
      </c>
      <c r="BP3" s="161" t="s">
        <v>188</v>
      </c>
      <c r="BQ3" s="262"/>
      <c r="BR3" s="155"/>
      <c r="BS3" s="155"/>
      <c r="BT3" s="155"/>
      <c r="BU3" s="155"/>
      <c r="BV3" s="155"/>
      <c r="BW3" s="155"/>
      <c r="BX3" s="155"/>
      <c r="BY3" s="155"/>
      <c r="BZ3" s="155"/>
      <c r="CA3" s="150"/>
      <c r="CB3" s="150"/>
    </row>
    <row r="4" spans="2:80" s="163" customFormat="1" ht="24.95" customHeight="1" x14ac:dyDescent="0.3">
      <c r="B4" s="531" t="s">
        <v>162</v>
      </c>
      <c r="C4" s="532"/>
      <c r="D4" s="533"/>
      <c r="E4" s="534"/>
      <c r="F4" s="535"/>
      <c r="G4" s="535"/>
      <c r="H4" s="535"/>
      <c r="I4" s="535"/>
      <c r="J4" s="535"/>
      <c r="K4" s="535"/>
      <c r="L4" s="535"/>
      <c r="M4" s="535"/>
      <c r="N4" s="535"/>
      <c r="O4" s="535"/>
      <c r="P4" s="536">
        <f>SUM(F4:O4)</f>
        <v>0</v>
      </c>
      <c r="Q4" s="537">
        <f>SUM(AS4:BB4)</f>
        <v>0</v>
      </c>
      <c r="R4" s="537">
        <f>IFERROR(SUM(BD4:BM4),0)</f>
        <v>0</v>
      </c>
      <c r="S4" s="537">
        <f t="shared" ref="S4:S6" si="3">SUM(Q4:R4)</f>
        <v>0</v>
      </c>
      <c r="T4" s="537">
        <f>IFERROR((S4/P4),0)</f>
        <v>0</v>
      </c>
      <c r="U4" s="261"/>
      <c r="V4" s="261"/>
      <c r="W4" s="261"/>
      <c r="X4" s="261"/>
      <c r="Y4" s="261"/>
      <c r="Z4" s="261"/>
      <c r="AA4" s="261"/>
      <c r="AB4" s="261"/>
      <c r="AC4" s="261"/>
      <c r="AD4" s="261"/>
      <c r="AG4" s="164">
        <f>D4</f>
        <v>0</v>
      </c>
      <c r="AH4" s="164">
        <f>AG4*Tabeller!$I$35</f>
        <v>0</v>
      </c>
      <c r="AI4" s="164">
        <f>AG4*(Tabeller!$I$35)*Tabeller!$L$25</f>
        <v>0</v>
      </c>
      <c r="AJ4" s="164">
        <f>AI4*Tabeller!$H$26</f>
        <v>0</v>
      </c>
      <c r="AK4" s="164">
        <f>AH4*Tabeller!$L$28</f>
        <v>0</v>
      </c>
      <c r="AL4" s="164">
        <f>AH4*Tabeller!$L$27</f>
        <v>0</v>
      </c>
      <c r="AM4" s="164">
        <f t="shared" ref="AM4" si="4">SUM(AI4:AL4)</f>
        <v>0</v>
      </c>
      <c r="AN4" s="164">
        <f>AM4+IF(B4="Teknisk/adm. bistand/Feltassistent",Tabeller!J$11,Tabeller!J$10)</f>
        <v>516000</v>
      </c>
      <c r="AO4" s="164">
        <f>AM4/Tabeller!$H$5</f>
        <v>0</v>
      </c>
      <c r="AP4" s="164">
        <f>(AN4-AM4)/Tabeller!$H$5</f>
        <v>316.95331695331697</v>
      </c>
      <c r="AQ4" s="164">
        <f>AO4+AP4</f>
        <v>316.95331695331697</v>
      </c>
      <c r="AR4" s="165"/>
      <c r="AS4" s="164">
        <f>((F4*Konferansemal!$AO4))</f>
        <v>0</v>
      </c>
      <c r="AT4" s="164">
        <f>((G4*Konferansemal!$AO4)*Tabeller!$J$35)</f>
        <v>0</v>
      </c>
      <c r="AU4" s="164">
        <f>((H4*Konferansemal!$AO4)*Tabeller!$K$35)</f>
        <v>0</v>
      </c>
      <c r="AV4" s="164">
        <f>((I4*Konferansemal!$AO4)*Tabeller!$L$35)</f>
        <v>0</v>
      </c>
      <c r="AW4" s="164">
        <f>((J4*Konferansemal!$AO4)*Tabeller!$M$35)</f>
        <v>0</v>
      </c>
      <c r="AX4" s="164">
        <f>((K4*Konferansemal!$AO4)*Tabeller!$N$35)</f>
        <v>0</v>
      </c>
      <c r="AY4" s="164">
        <f>((L4*Konferansemal!$AO4)*Tabeller!$O$35)</f>
        <v>0</v>
      </c>
      <c r="AZ4" s="164">
        <f>((M4*Konferansemal!$AO4)*Tabeller!$P$35)</f>
        <v>0</v>
      </c>
      <c r="BA4" s="164">
        <f>((N4*Konferansemal!$AO4)*Tabeller!$Q$35)</f>
        <v>0</v>
      </c>
      <c r="BB4" s="164">
        <f>((O4*Konferansemal!$AO4)*Tabeller!$R$35)</f>
        <v>0</v>
      </c>
      <c r="BC4" s="165">
        <f>SUM(AS4:BB4)</f>
        <v>0</v>
      </c>
      <c r="BD4" s="164">
        <f>(F4*$AP4)</f>
        <v>0</v>
      </c>
      <c r="BE4" s="164">
        <f>(G4*$AP4)*Tabeller!$J$35</f>
        <v>0</v>
      </c>
      <c r="BF4" s="164">
        <f>(H4*$AP4)*Tabeller!$J$35</f>
        <v>0</v>
      </c>
      <c r="BG4" s="164">
        <f>(I4*$AP4)*Tabeller!$J$35</f>
        <v>0</v>
      </c>
      <c r="BH4" s="164">
        <f>(J4*$AP4)*Tabeller!$J$35</f>
        <v>0</v>
      </c>
      <c r="BI4" s="164">
        <f>(AX4*Registrering!$B$49)</f>
        <v>0</v>
      </c>
      <c r="BJ4" s="164">
        <f>(AY4*Registrering!$B$49)</f>
        <v>0</v>
      </c>
      <c r="BK4" s="164">
        <f>(AZ4*Registrering!$B$49)</f>
        <v>0</v>
      </c>
      <c r="BL4" s="164">
        <f>(BA4*Registrering!$B$49)</f>
        <v>0</v>
      </c>
      <c r="BM4" s="164">
        <f>(BB4*Registrering!$B$49)</f>
        <v>0</v>
      </c>
      <c r="BN4" s="165">
        <f>SUM(BD4:BM4)</f>
        <v>0</v>
      </c>
      <c r="BO4" s="165">
        <f>BC4+BN4</f>
        <v>0</v>
      </c>
      <c r="BQ4" s="262"/>
      <c r="BR4" s="262"/>
      <c r="BS4" s="262"/>
      <c r="BT4" s="262"/>
      <c r="BU4" s="262"/>
      <c r="BV4" s="262"/>
      <c r="BW4" s="262"/>
      <c r="BX4" s="262"/>
      <c r="BY4" s="262"/>
      <c r="BZ4" s="262"/>
      <c r="CA4" s="155"/>
      <c r="CB4" s="166"/>
    </row>
    <row r="5" spans="2:80" s="163" customFormat="1" ht="24.95" customHeight="1" x14ac:dyDescent="0.3">
      <c r="B5" s="531" t="s">
        <v>167</v>
      </c>
      <c r="C5" s="532"/>
      <c r="D5" s="533"/>
      <c r="E5" s="534"/>
      <c r="F5" s="535"/>
      <c r="G5" s="535"/>
      <c r="H5" s="535"/>
      <c r="I5" s="535"/>
      <c r="J5" s="535"/>
      <c r="K5" s="535"/>
      <c r="L5" s="535"/>
      <c r="M5" s="535"/>
      <c r="N5" s="535"/>
      <c r="O5" s="535"/>
      <c r="P5" s="536">
        <f>SUM(F5:O5)</f>
        <v>0</v>
      </c>
      <c r="Q5" s="537">
        <f>SUM(AS5:BB5)</f>
        <v>0</v>
      </c>
      <c r="R5" s="537">
        <f t="shared" ref="R5:R6" si="5">IFERROR(SUM(BD5:BM5),0)</f>
        <v>0</v>
      </c>
      <c r="S5" s="537">
        <f t="shared" si="3"/>
        <v>0</v>
      </c>
      <c r="T5" s="537">
        <f t="shared" ref="T5:T6" si="6">IFERROR((S5/P5),0)</f>
        <v>0</v>
      </c>
      <c r="AG5" s="164">
        <f>D5</f>
        <v>0</v>
      </c>
      <c r="AH5" s="164">
        <f>AG5*Tabeller!$I$35</f>
        <v>0</v>
      </c>
      <c r="AI5" s="164">
        <f>AG5*(Tabeller!$I$35)*Tabeller!$L$25</f>
        <v>0</v>
      </c>
      <c r="AJ5" s="164">
        <f>AH5*Tabeller!$L$26</f>
        <v>0</v>
      </c>
      <c r="AK5" s="164">
        <f>AH5*Tabeller!$L$28</f>
        <v>0</v>
      </c>
      <c r="AL5" s="164">
        <f>AH5*Tabeller!$L$27</f>
        <v>0</v>
      </c>
      <c r="AM5" s="164">
        <f t="shared" ref="AM5" si="7">SUM(AI5:AL5)</f>
        <v>0</v>
      </c>
      <c r="AN5" s="164">
        <f>AM5+IF(B5="Teknisk/adm. bistand/Feltassistent",Tabeller!J$11,Tabeller!J$10)</f>
        <v>516000</v>
      </c>
      <c r="AO5" s="164">
        <f>AM5/Tabeller!$H$5</f>
        <v>0</v>
      </c>
      <c r="AP5" s="164">
        <f>(AN5-AM5)/Tabeller!$H$5</f>
        <v>316.95331695331697</v>
      </c>
      <c r="AQ5" s="164">
        <f t="shared" ref="AQ5:AQ6" si="8">AO5+AP5</f>
        <v>316.95331695331697</v>
      </c>
      <c r="AR5" s="165"/>
      <c r="AS5" s="164">
        <f>((F5*Konferansemal!$AO5))</f>
        <v>0</v>
      </c>
      <c r="AT5" s="164">
        <f>((G5*Konferansemal!$AO5)*Tabeller!$J$35)</f>
        <v>0</v>
      </c>
      <c r="AU5" s="164">
        <f>((H5*Konferansemal!$AO5)*Tabeller!$K$35)</f>
        <v>0</v>
      </c>
      <c r="AV5" s="164">
        <f>((I5*Konferansemal!$AO5)*Tabeller!$L$35)</f>
        <v>0</v>
      </c>
      <c r="AW5" s="164">
        <f>((J5*Konferansemal!$AO5)*Tabeller!$M$35)</f>
        <v>0</v>
      </c>
      <c r="AX5" s="164">
        <f>((K5*Konferansemal!$AO5)*Tabeller!$N$35)</f>
        <v>0</v>
      </c>
      <c r="AY5" s="164">
        <f>((L5*Konferansemal!$AO5)*Tabeller!$O$35)</f>
        <v>0</v>
      </c>
      <c r="AZ5" s="164">
        <f>((M5*Konferansemal!$AO5)*Tabeller!$P$35)</f>
        <v>0</v>
      </c>
      <c r="BA5" s="164">
        <f>((N5*Konferansemal!$AO5)*Tabeller!$Q$35)</f>
        <v>0</v>
      </c>
      <c r="BB5" s="164">
        <f>((O5*Konferansemal!$AO5)*Tabeller!$R$35)</f>
        <v>0</v>
      </c>
      <c r="BC5" s="165">
        <f t="shared" ref="BC5:BC6" si="9">SUM(AS5:BB5)</f>
        <v>0</v>
      </c>
      <c r="BD5" s="164">
        <f>(F5*$AP5)</f>
        <v>0</v>
      </c>
      <c r="BE5" s="164">
        <f>(G5*$AP5)*Tabeller!$J$35</f>
        <v>0</v>
      </c>
      <c r="BF5" s="164">
        <f>(H5*$AP5)*Tabeller!$J$35</f>
        <v>0</v>
      </c>
      <c r="BG5" s="164">
        <f>(I5*$AP5)*Tabeller!$J$35</f>
        <v>0</v>
      </c>
      <c r="BH5" s="164">
        <f>(J5*$AP5)*Tabeller!$J$35</f>
        <v>0</v>
      </c>
      <c r="BI5" s="164">
        <f>(AX5*Registrering!$B$49)</f>
        <v>0</v>
      </c>
      <c r="BJ5" s="164">
        <f>(AY5*Registrering!$B$49)</f>
        <v>0</v>
      </c>
      <c r="BK5" s="164">
        <f>(AZ5*Registrering!$B$49)</f>
        <v>0</v>
      </c>
      <c r="BL5" s="164">
        <f>(BA5*Registrering!$B$49)</f>
        <v>0</v>
      </c>
      <c r="BM5" s="164">
        <f>(BB5*Registrering!$B$49)</f>
        <v>0</v>
      </c>
      <c r="BN5" s="165">
        <f t="shared" ref="BN5:BN8" si="10">SUM(BD5:BM5)</f>
        <v>0</v>
      </c>
      <c r="BO5" s="165">
        <f t="shared" ref="BO5:BO8" si="11">BC5+BN5</f>
        <v>0</v>
      </c>
      <c r="BQ5" s="262"/>
      <c r="BR5" s="262"/>
      <c r="BS5" s="262"/>
      <c r="BT5" s="262"/>
      <c r="BU5" s="262"/>
      <c r="BV5" s="262"/>
      <c r="BW5" s="262"/>
      <c r="BX5" s="262"/>
      <c r="BY5" s="262"/>
      <c r="BZ5" s="262"/>
      <c r="CA5" s="155"/>
      <c r="CB5" s="166"/>
    </row>
    <row r="6" spans="2:80" s="163" customFormat="1" ht="24.95" customHeight="1" x14ac:dyDescent="0.3">
      <c r="B6" s="531" t="s">
        <v>87</v>
      </c>
      <c r="C6" s="532"/>
      <c r="D6" s="533"/>
      <c r="E6" s="534"/>
      <c r="F6" s="535"/>
      <c r="G6" s="535"/>
      <c r="H6" s="535"/>
      <c r="I6" s="535"/>
      <c r="J6" s="535"/>
      <c r="K6" s="535"/>
      <c r="L6" s="535"/>
      <c r="M6" s="535"/>
      <c r="N6" s="535"/>
      <c r="O6" s="535"/>
      <c r="P6" s="536">
        <f>SUM(F6:O6)</f>
        <v>0</v>
      </c>
      <c r="Q6" s="537">
        <f t="shared" ref="Q6" si="12">SUM(AS6:BB6)</f>
        <v>0</v>
      </c>
      <c r="R6" s="537">
        <f t="shared" si="5"/>
        <v>0</v>
      </c>
      <c r="S6" s="537">
        <f t="shared" si="3"/>
        <v>0</v>
      </c>
      <c r="T6" s="537">
        <f t="shared" si="6"/>
        <v>0</v>
      </c>
      <c r="AG6" s="164">
        <f>D6</f>
        <v>0</v>
      </c>
      <c r="AH6" s="164">
        <f>AG6*Tabeller!$I$35</f>
        <v>0</v>
      </c>
      <c r="AI6" s="164">
        <f>AG6*(Tabeller!$I$35)*Tabeller!$L$25</f>
        <v>0</v>
      </c>
      <c r="AJ6" s="164">
        <f>AH6*Tabeller!$L$26</f>
        <v>0</v>
      </c>
      <c r="AK6" s="164">
        <f>AH6*Tabeller!$L$28</f>
        <v>0</v>
      </c>
      <c r="AL6" s="164">
        <f>AH6*Tabeller!$L$27</f>
        <v>0</v>
      </c>
      <c r="AM6" s="164">
        <f t="shared" ref="AM6" si="13">SUM(AI6:AL6)</f>
        <v>0</v>
      </c>
      <c r="AN6" s="164">
        <f>AM6+IF(B6="Teknisk/adm. bistand/Feltassistent",Tabeller!J$11,Tabeller!J$10)</f>
        <v>173000</v>
      </c>
      <c r="AO6" s="164">
        <f>AM6/Tabeller!$H$5</f>
        <v>0</v>
      </c>
      <c r="AP6" s="164">
        <f>(AN6-AM6)/Tabeller!$H$5</f>
        <v>106.26535626535626</v>
      </c>
      <c r="AQ6" s="164">
        <f t="shared" si="8"/>
        <v>106.26535626535626</v>
      </c>
      <c r="AR6" s="165"/>
      <c r="AS6" s="164">
        <f>((F6*Konferansemal!$AO6))</f>
        <v>0</v>
      </c>
      <c r="AT6" s="164">
        <f>((G6*Konferansemal!$AO6)*Tabeller!$J$35)</f>
        <v>0</v>
      </c>
      <c r="AU6" s="164">
        <f>((H6*Konferansemal!$AO6)*Tabeller!$K$35)</f>
        <v>0</v>
      </c>
      <c r="AV6" s="164">
        <f>((I6*Konferansemal!$AO6)*Tabeller!$L$35)</f>
        <v>0</v>
      </c>
      <c r="AW6" s="164">
        <f>((J6*Konferansemal!$AO6)*Tabeller!$M$35)</f>
        <v>0</v>
      </c>
      <c r="AX6" s="164">
        <f>((K6*Konferansemal!$AO6)*Tabeller!$N$35)</f>
        <v>0</v>
      </c>
      <c r="AY6" s="164">
        <f>((L6*Konferansemal!$AO6)*Tabeller!$O$35)</f>
        <v>0</v>
      </c>
      <c r="AZ6" s="164">
        <f>((M6*Konferansemal!$AO6)*Tabeller!$P$35)</f>
        <v>0</v>
      </c>
      <c r="BA6" s="164">
        <f>((N6*Konferansemal!$AO6)*Tabeller!$Q$35)</f>
        <v>0</v>
      </c>
      <c r="BB6" s="164">
        <f>((O6*Konferansemal!$AO6)*Tabeller!$R$35)</f>
        <v>0</v>
      </c>
      <c r="BC6" s="165">
        <f t="shared" si="9"/>
        <v>0</v>
      </c>
      <c r="BD6" s="164">
        <f>(F6*$AP6)</f>
        <v>0</v>
      </c>
      <c r="BE6" s="164">
        <f>(G6*$AP6)*Tabeller!$J$35</f>
        <v>0</v>
      </c>
      <c r="BF6" s="164">
        <f>(H6*$AP6)*Tabeller!$J$35</f>
        <v>0</v>
      </c>
      <c r="BG6" s="164">
        <f>(I6*$AP6)*Tabeller!$J$35</f>
        <v>0</v>
      </c>
      <c r="BH6" s="164">
        <f>(J6*$AP6)*Tabeller!$J$35</f>
        <v>0</v>
      </c>
      <c r="BI6" s="164">
        <f>(AX6*Registrering!$B$49)</f>
        <v>0</v>
      </c>
      <c r="BJ6" s="164">
        <f>(AY6*Registrering!$B$49)</f>
        <v>0</v>
      </c>
      <c r="BK6" s="164">
        <f>(AZ6*Registrering!$B$49)</f>
        <v>0</v>
      </c>
      <c r="BL6" s="164">
        <f>(BA6*Registrering!$B$49)</f>
        <v>0</v>
      </c>
      <c r="BM6" s="164">
        <f>(BB6*Registrering!$B$49)</f>
        <v>0</v>
      </c>
      <c r="BN6" s="165">
        <f t="shared" si="10"/>
        <v>0</v>
      </c>
      <c r="BO6" s="165">
        <f t="shared" si="11"/>
        <v>0</v>
      </c>
      <c r="BQ6" s="262"/>
      <c r="BR6" s="262"/>
      <c r="BS6" s="262"/>
      <c r="BT6" s="262"/>
      <c r="BU6" s="262"/>
      <c r="BV6" s="262"/>
      <c r="BW6" s="262"/>
      <c r="BX6" s="262"/>
      <c r="BY6" s="262"/>
      <c r="BZ6" s="262"/>
      <c r="CA6" s="155"/>
      <c r="CB6" s="166"/>
    </row>
    <row r="7" spans="2:80" s="163" customFormat="1" ht="24.95" customHeight="1" x14ac:dyDescent="0.3">
      <c r="B7" s="531"/>
      <c r="C7" s="532"/>
      <c r="D7" s="533"/>
      <c r="E7" s="534"/>
      <c r="F7" s="535"/>
      <c r="G7" s="535"/>
      <c r="H7" s="535"/>
      <c r="I7" s="535"/>
      <c r="J7" s="535"/>
      <c r="K7" s="535"/>
      <c r="L7" s="535"/>
      <c r="M7" s="535"/>
      <c r="N7" s="535"/>
      <c r="O7" s="535"/>
      <c r="P7" s="536">
        <f>SUM(F7:O7)</f>
        <v>0</v>
      </c>
      <c r="Q7" s="537">
        <f t="shared" ref="Q7" si="14">SUM(AS7:BB7)</f>
        <v>0</v>
      </c>
      <c r="R7" s="537">
        <f t="shared" ref="R7" si="15">IFERROR(SUM(BD7:BM7),0)</f>
        <v>0</v>
      </c>
      <c r="S7" s="537">
        <f t="shared" ref="S7" si="16">SUM(Q7:R7)</f>
        <v>0</v>
      </c>
      <c r="T7" s="537">
        <f t="shared" ref="T7" si="17">IFERROR((S7/P7),0)</f>
        <v>0</v>
      </c>
      <c r="AG7" s="164">
        <f>D7</f>
        <v>0</v>
      </c>
      <c r="AH7" s="164">
        <f>AG7*Tabeller!$I$35</f>
        <v>0</v>
      </c>
      <c r="AI7" s="164">
        <f>AG7*(Tabeller!$I$35)*Tabeller!$L$25</f>
        <v>0</v>
      </c>
      <c r="AJ7" s="164">
        <f>AH7*Tabeller!$L$26</f>
        <v>0</v>
      </c>
      <c r="AK7" s="164">
        <f>AH7*Tabeller!$L$28</f>
        <v>0</v>
      </c>
      <c r="AL7" s="164">
        <f>AH7*Tabeller!$L$27</f>
        <v>0</v>
      </c>
      <c r="AM7" s="164">
        <f t="shared" ref="AM7" si="18">SUM(AI7:AL7)</f>
        <v>0</v>
      </c>
      <c r="AN7" s="164">
        <f>AM7+IF(B7="Teknisk/adm. bistand/Feltassistent",Tabeller!J$11,Tabeller!J$10)</f>
        <v>516000</v>
      </c>
      <c r="AO7" s="164">
        <f>AM7/Tabeller!$H$5</f>
        <v>0</v>
      </c>
      <c r="AP7" s="164">
        <f>(AN7-AM7)/Tabeller!$H$5</f>
        <v>316.95331695331697</v>
      </c>
      <c r="AQ7" s="164">
        <f t="shared" ref="AQ7" si="19">AO7+AP7</f>
        <v>316.95331695331697</v>
      </c>
      <c r="AR7" s="165"/>
      <c r="AS7" s="164">
        <f>((F7*Konferansemal!$AO7))</f>
        <v>0</v>
      </c>
      <c r="AT7" s="164">
        <f>((G7*Konferansemal!$AO7)*Tabeller!$J$35)</f>
        <v>0</v>
      </c>
      <c r="AU7" s="164">
        <f>((H7*Konferansemal!$AO7)*Tabeller!$K$35)</f>
        <v>0</v>
      </c>
      <c r="AV7" s="164">
        <f>((I7*Konferansemal!$AO7)*Tabeller!$L$35)</f>
        <v>0</v>
      </c>
      <c r="AW7" s="164">
        <f>((J7*Konferansemal!$AO7)*Tabeller!$M$35)</f>
        <v>0</v>
      </c>
      <c r="AX7" s="164">
        <f>((K7*Konferansemal!$AO7)*Tabeller!$N$35)</f>
        <v>0</v>
      </c>
      <c r="AY7" s="164">
        <f>((L7*Konferansemal!$AO7)*Tabeller!$O$35)</f>
        <v>0</v>
      </c>
      <c r="AZ7" s="164">
        <f>((M7*Konferansemal!$AO7)*Tabeller!$P$35)</f>
        <v>0</v>
      </c>
      <c r="BA7" s="164">
        <f>((N7*Konferansemal!$AO7)*Tabeller!$Q$35)</f>
        <v>0</v>
      </c>
      <c r="BB7" s="164">
        <f>((O7*Konferansemal!$AO7)*Tabeller!$R$35)</f>
        <v>0</v>
      </c>
      <c r="BC7" s="165">
        <f t="shared" ref="BC7" si="20">SUM(AS7:BB7)</f>
        <v>0</v>
      </c>
      <c r="BD7" s="164">
        <f>(F7*AP7)</f>
        <v>0</v>
      </c>
      <c r="BE7" s="164">
        <f>(G7*$AP7)*Tabeller!$J$35</f>
        <v>0</v>
      </c>
      <c r="BF7" s="164">
        <f>(H7*$AP7)*Tabeller!$J$35</f>
        <v>0</v>
      </c>
      <c r="BG7" s="164">
        <f>(I7*$AP7)*Tabeller!$J$35</f>
        <v>0</v>
      </c>
      <c r="BH7" s="164">
        <f>(J7*$AP7)*Tabeller!$J$35</f>
        <v>0</v>
      </c>
      <c r="BI7" s="164">
        <f>(AX7*Registrering!$B$49)</f>
        <v>0</v>
      </c>
      <c r="BJ7" s="164">
        <f>(AY7*Registrering!$B$49)</f>
        <v>0</v>
      </c>
      <c r="BK7" s="164">
        <f>(AZ7*Registrering!$B$49)</f>
        <v>0</v>
      </c>
      <c r="BL7" s="164">
        <f>(BA7*Registrering!$B$49)</f>
        <v>0</v>
      </c>
      <c r="BM7" s="164">
        <f>(BB7*Registrering!$B$49)</f>
        <v>0</v>
      </c>
      <c r="BN7" s="165">
        <f t="shared" ref="BN7" si="21">SUM(BD7:BM7)</f>
        <v>0</v>
      </c>
      <c r="BO7" s="165">
        <f t="shared" ref="BO7" si="22">BC7+BN7</f>
        <v>0</v>
      </c>
      <c r="BQ7" s="262"/>
      <c r="BR7" s="262"/>
      <c r="BS7" s="262"/>
      <c r="BT7" s="262"/>
      <c r="BU7" s="262"/>
      <c r="BV7" s="262"/>
      <c r="BW7" s="262"/>
      <c r="BX7" s="262"/>
      <c r="BY7" s="262"/>
      <c r="BZ7" s="262"/>
      <c r="CA7" s="155"/>
      <c r="CB7" s="166"/>
    </row>
    <row r="8" spans="2:80" ht="24.95" customHeight="1" x14ac:dyDescent="0.35">
      <c r="B8" s="167" t="s">
        <v>206</v>
      </c>
      <c r="C8" s="167"/>
      <c r="D8" s="167"/>
      <c r="E8" s="168"/>
      <c r="F8" s="169">
        <f>SUM(F4:F7)</f>
        <v>0</v>
      </c>
      <c r="G8" s="169">
        <v>150</v>
      </c>
      <c r="H8" s="169">
        <v>150</v>
      </c>
      <c r="I8" s="169">
        <v>150</v>
      </c>
      <c r="J8" s="169">
        <v>150</v>
      </c>
      <c r="K8" s="169">
        <v>150</v>
      </c>
      <c r="L8" s="169">
        <v>150</v>
      </c>
      <c r="M8" s="169">
        <v>150</v>
      </c>
      <c r="N8" s="169">
        <v>150</v>
      </c>
      <c r="O8" s="169">
        <v>150</v>
      </c>
      <c r="P8" s="169">
        <f>SUM(P4:P7)</f>
        <v>0</v>
      </c>
      <c r="Q8" s="170">
        <f>SUM(Q4:Q7)</f>
        <v>0</v>
      </c>
      <c r="R8" s="170">
        <f>SUM(R4:R7)</f>
        <v>0</v>
      </c>
      <c r="S8" s="170">
        <f>SUM(S4:S7)</f>
        <v>0</v>
      </c>
      <c r="T8" s="154"/>
      <c r="V8" s="527"/>
      <c r="AS8" s="162">
        <f t="shared" ref="AS8:BB8" si="23">SUM(AS4:AS7)</f>
        <v>0</v>
      </c>
      <c r="AT8" s="162">
        <f t="shared" si="23"/>
        <v>0</v>
      </c>
      <c r="AU8" s="162">
        <f t="shared" si="23"/>
        <v>0</v>
      </c>
      <c r="AV8" s="162">
        <f t="shared" si="23"/>
        <v>0</v>
      </c>
      <c r="AW8" s="162">
        <f t="shared" si="23"/>
        <v>0</v>
      </c>
      <c r="AX8" s="162">
        <f t="shared" si="23"/>
        <v>0</v>
      </c>
      <c r="AY8" s="162">
        <f t="shared" si="23"/>
        <v>0</v>
      </c>
      <c r="AZ8" s="162">
        <f t="shared" si="23"/>
        <v>0</v>
      </c>
      <c r="BA8" s="162">
        <f t="shared" si="23"/>
        <v>0</v>
      </c>
      <c r="BB8" s="162">
        <f t="shared" si="23"/>
        <v>0</v>
      </c>
      <c r="BC8" s="171">
        <f>SUM(AS8:BB8)</f>
        <v>0</v>
      </c>
      <c r="BD8" s="162">
        <f t="shared" ref="BD8:BM8" si="24">SUM(BD4:BD7)</f>
        <v>0</v>
      </c>
      <c r="BE8" s="162">
        <f t="shared" si="24"/>
        <v>0</v>
      </c>
      <c r="BF8" s="162">
        <f t="shared" si="24"/>
        <v>0</v>
      </c>
      <c r="BG8" s="162">
        <f t="shared" si="24"/>
        <v>0</v>
      </c>
      <c r="BH8" s="162">
        <f t="shared" si="24"/>
        <v>0</v>
      </c>
      <c r="BI8" s="162">
        <f t="shared" si="24"/>
        <v>0</v>
      </c>
      <c r="BJ8" s="162">
        <f t="shared" si="24"/>
        <v>0</v>
      </c>
      <c r="BK8" s="162">
        <f t="shared" si="24"/>
        <v>0</v>
      </c>
      <c r="BL8" s="162">
        <f t="shared" si="24"/>
        <v>0</v>
      </c>
      <c r="BM8" s="162">
        <f t="shared" si="24"/>
        <v>0</v>
      </c>
      <c r="BN8" s="172">
        <f t="shared" si="10"/>
        <v>0</v>
      </c>
      <c r="BO8" s="172">
        <f t="shared" si="11"/>
        <v>0</v>
      </c>
      <c r="BP8" s="173"/>
      <c r="BQ8" s="275"/>
      <c r="BR8" s="174"/>
      <c r="BS8" s="174"/>
      <c r="BT8" s="174"/>
      <c r="BU8" s="174"/>
      <c r="BV8" s="174"/>
      <c r="BW8" s="174"/>
      <c r="BX8" s="174"/>
      <c r="BY8" s="174"/>
      <c r="BZ8" s="174"/>
      <c r="CA8" s="150"/>
      <c r="CB8" s="150"/>
    </row>
    <row r="9" spans="2:80" ht="24.95" customHeight="1" x14ac:dyDescent="0.25">
      <c r="B9" s="151" t="s">
        <v>190</v>
      </c>
      <c r="C9" s="151"/>
      <c r="D9" s="151"/>
      <c r="E9" s="151"/>
      <c r="F9" s="151" t="s">
        <v>191</v>
      </c>
      <c r="G9" s="154"/>
      <c r="H9" s="154"/>
      <c r="I9" s="154"/>
      <c r="J9" s="154"/>
      <c r="K9" s="154"/>
      <c r="L9" s="154"/>
      <c r="M9" s="154"/>
      <c r="N9" s="154"/>
      <c r="O9" s="154"/>
      <c r="P9" s="154"/>
      <c r="Q9" s="154"/>
      <c r="R9" s="154"/>
      <c r="S9" s="154"/>
      <c r="T9" s="154"/>
      <c r="AE9" s="175"/>
      <c r="AN9" s="173"/>
      <c r="CA9" s="177"/>
      <c r="CB9" s="177"/>
    </row>
    <row r="10" spans="2:80" s="178" customFormat="1" ht="24.95" customHeight="1" x14ac:dyDescent="0.35">
      <c r="B10" s="538"/>
      <c r="C10" s="538"/>
      <c r="D10" s="538"/>
      <c r="E10" s="538" t="s">
        <v>104</v>
      </c>
      <c r="F10" s="539" t="s">
        <v>207</v>
      </c>
      <c r="G10" s="539" t="e">
        <f t="shared" ref="G10:O10" si="25">G3</f>
        <v>#VALUE!</v>
      </c>
      <c r="H10" s="539" t="e">
        <f t="shared" si="25"/>
        <v>#VALUE!</v>
      </c>
      <c r="I10" s="539" t="e">
        <f t="shared" si="25"/>
        <v>#VALUE!</v>
      </c>
      <c r="J10" s="539" t="e">
        <f t="shared" si="25"/>
        <v>#VALUE!</v>
      </c>
      <c r="K10" s="539" t="e">
        <f t="shared" si="25"/>
        <v>#VALUE!</v>
      </c>
      <c r="L10" s="539" t="e">
        <f t="shared" si="25"/>
        <v>#VALUE!</v>
      </c>
      <c r="M10" s="539" t="e">
        <f t="shared" si="25"/>
        <v>#VALUE!</v>
      </c>
      <c r="N10" s="539" t="e">
        <f t="shared" si="25"/>
        <v>#VALUE!</v>
      </c>
      <c r="O10" s="539" t="e">
        <f t="shared" si="25"/>
        <v>#VALUE!</v>
      </c>
      <c r="P10" s="540"/>
      <c r="Q10" s="540"/>
      <c r="R10" s="540"/>
      <c r="S10" s="540" t="s">
        <v>70</v>
      </c>
      <c r="T10" s="154"/>
      <c r="U10" s="179"/>
      <c r="V10" s="179"/>
      <c r="W10" s="179"/>
      <c r="X10" s="179"/>
      <c r="Y10" s="179"/>
      <c r="Z10" s="179"/>
      <c r="AA10" s="179"/>
      <c r="AB10" s="179"/>
      <c r="AC10" s="179"/>
      <c r="AD10" s="179"/>
      <c r="AE10" s="179"/>
      <c r="AS10" s="180" t="str">
        <f t="shared" ref="AS10:AW16" si="26">F10</f>
        <v>Kostnad</v>
      </c>
      <c r="AT10" s="180" t="e">
        <f t="shared" si="26"/>
        <v>#VALUE!</v>
      </c>
      <c r="AU10" s="180" t="e">
        <f t="shared" si="26"/>
        <v>#VALUE!</v>
      </c>
      <c r="AV10" s="180" t="e">
        <f t="shared" si="26"/>
        <v>#VALUE!</v>
      </c>
      <c r="AW10" s="180" t="e">
        <f t="shared" si="26"/>
        <v>#VALUE!</v>
      </c>
      <c r="AX10" s="180" t="e">
        <f t="shared" ref="AX10:BB15" si="27">K10</f>
        <v>#VALUE!</v>
      </c>
      <c r="AY10" s="180" t="e">
        <f t="shared" si="27"/>
        <v>#VALUE!</v>
      </c>
      <c r="AZ10" s="180" t="e">
        <f t="shared" si="27"/>
        <v>#VALUE!</v>
      </c>
      <c r="BA10" s="180" t="e">
        <f t="shared" si="27"/>
        <v>#VALUE!</v>
      </c>
      <c r="BB10" s="180" t="e">
        <f t="shared" si="27"/>
        <v>#VALUE!</v>
      </c>
      <c r="CA10" s="174"/>
      <c r="CB10" s="174"/>
    </row>
    <row r="11" spans="2:80" s="163" customFormat="1" ht="24.95" customHeight="1" x14ac:dyDescent="0.3">
      <c r="B11" s="573" t="s">
        <v>208</v>
      </c>
      <c r="C11" s="574"/>
      <c r="D11" s="541"/>
      <c r="E11" s="564"/>
      <c r="F11" s="542"/>
      <c r="G11" s="542"/>
      <c r="H11" s="542"/>
      <c r="I11" s="542"/>
      <c r="J11" s="542"/>
      <c r="K11" s="542"/>
      <c r="L11" s="542"/>
      <c r="M11" s="542"/>
      <c r="N11" s="542"/>
      <c r="O11" s="542"/>
      <c r="P11" s="543"/>
      <c r="Q11" s="543"/>
      <c r="R11" s="543"/>
      <c r="S11" s="537">
        <f t="shared" ref="S11:S16" si="28">SUM(F11:O11)</f>
        <v>0</v>
      </c>
      <c r="T11" s="154"/>
      <c r="AS11" s="164">
        <f t="shared" si="26"/>
        <v>0</v>
      </c>
      <c r="AT11" s="164">
        <f t="shared" si="26"/>
        <v>0</v>
      </c>
      <c r="AU11" s="164">
        <f t="shared" si="26"/>
        <v>0</v>
      </c>
      <c r="AV11" s="164">
        <f t="shared" si="26"/>
        <v>0</v>
      </c>
      <c r="AW11" s="164">
        <f t="shared" si="26"/>
        <v>0</v>
      </c>
      <c r="AX11" s="164">
        <f t="shared" si="27"/>
        <v>0</v>
      </c>
      <c r="AY11" s="164">
        <f t="shared" si="27"/>
        <v>0</v>
      </c>
      <c r="AZ11" s="164">
        <f t="shared" si="27"/>
        <v>0</v>
      </c>
      <c r="BA11" s="164">
        <f t="shared" si="27"/>
        <v>0</v>
      </c>
      <c r="BB11" s="164">
        <f t="shared" si="27"/>
        <v>0</v>
      </c>
      <c r="BC11" s="165">
        <f t="shared" ref="BC11:BC17" si="29">SUM(AS11:BB11)</f>
        <v>0</v>
      </c>
      <c r="BQ11" s="262"/>
      <c r="BR11" s="181"/>
      <c r="BS11" s="181"/>
      <c r="BT11" s="181"/>
      <c r="BU11" s="181"/>
      <c r="BV11" s="181"/>
      <c r="BW11" s="181"/>
      <c r="BX11" s="181"/>
      <c r="BY11" s="181"/>
      <c r="BZ11" s="181"/>
      <c r="CA11" s="181"/>
      <c r="CB11" s="181"/>
    </row>
    <row r="12" spans="2:80" s="163" customFormat="1" ht="24.95" customHeight="1" x14ac:dyDescent="0.3">
      <c r="B12" s="573" t="s">
        <v>209</v>
      </c>
      <c r="C12" s="574"/>
      <c r="D12" s="541"/>
      <c r="E12" s="544"/>
      <c r="F12" s="542"/>
      <c r="G12" s="542"/>
      <c r="H12" s="542"/>
      <c r="I12" s="542"/>
      <c r="J12" s="542"/>
      <c r="K12" s="542"/>
      <c r="L12" s="542"/>
      <c r="M12" s="542"/>
      <c r="N12" s="542"/>
      <c r="O12" s="542"/>
      <c r="P12" s="543"/>
      <c r="Q12" s="543"/>
      <c r="R12" s="543"/>
      <c r="S12" s="537">
        <f t="shared" si="28"/>
        <v>0</v>
      </c>
      <c r="T12" s="154"/>
      <c r="AS12" s="164">
        <f t="shared" si="26"/>
        <v>0</v>
      </c>
      <c r="AT12" s="164">
        <f t="shared" si="26"/>
        <v>0</v>
      </c>
      <c r="AU12" s="164">
        <f t="shared" si="26"/>
        <v>0</v>
      </c>
      <c r="AV12" s="164">
        <f t="shared" si="26"/>
        <v>0</v>
      </c>
      <c r="AW12" s="164">
        <f t="shared" si="26"/>
        <v>0</v>
      </c>
      <c r="AX12" s="164">
        <f t="shared" si="27"/>
        <v>0</v>
      </c>
      <c r="AY12" s="164">
        <f t="shared" si="27"/>
        <v>0</v>
      </c>
      <c r="AZ12" s="164">
        <f t="shared" si="27"/>
        <v>0</v>
      </c>
      <c r="BA12" s="164">
        <f t="shared" si="27"/>
        <v>0</v>
      </c>
      <c r="BB12" s="164">
        <f t="shared" si="27"/>
        <v>0</v>
      </c>
      <c r="BC12" s="165">
        <f t="shared" si="29"/>
        <v>0</v>
      </c>
      <c r="BQ12" s="262"/>
      <c r="BR12" s="165"/>
      <c r="BS12" s="165"/>
      <c r="BT12" s="165"/>
      <c r="BU12" s="165"/>
      <c r="BV12" s="165"/>
      <c r="BW12" s="165"/>
      <c r="BX12" s="165"/>
      <c r="BY12" s="165"/>
      <c r="BZ12" s="165"/>
      <c r="CA12" s="165"/>
      <c r="CB12" s="165"/>
    </row>
    <row r="13" spans="2:80" s="163" customFormat="1" ht="24.95" customHeight="1" x14ac:dyDescent="0.3">
      <c r="B13" s="573" t="s">
        <v>210</v>
      </c>
      <c r="C13" s="574"/>
      <c r="D13" s="545"/>
      <c r="E13" s="544"/>
      <c r="F13" s="542"/>
      <c r="G13" s="542"/>
      <c r="H13" s="542"/>
      <c r="I13" s="542"/>
      <c r="J13" s="542"/>
      <c r="K13" s="542"/>
      <c r="L13" s="542"/>
      <c r="M13" s="542"/>
      <c r="N13" s="542"/>
      <c r="O13" s="542"/>
      <c r="P13" s="543"/>
      <c r="Q13" s="543"/>
      <c r="R13" s="543"/>
      <c r="S13" s="537">
        <f t="shared" si="28"/>
        <v>0</v>
      </c>
      <c r="T13" s="154"/>
      <c r="AS13" s="164">
        <f t="shared" si="26"/>
        <v>0</v>
      </c>
      <c r="AT13" s="164">
        <f t="shared" si="26"/>
        <v>0</v>
      </c>
      <c r="AU13" s="164">
        <f t="shared" si="26"/>
        <v>0</v>
      </c>
      <c r="AV13" s="164">
        <f t="shared" si="26"/>
        <v>0</v>
      </c>
      <c r="AW13" s="164">
        <f t="shared" si="26"/>
        <v>0</v>
      </c>
      <c r="AX13" s="164">
        <f t="shared" si="27"/>
        <v>0</v>
      </c>
      <c r="AY13" s="164">
        <f t="shared" si="27"/>
        <v>0</v>
      </c>
      <c r="AZ13" s="164">
        <f t="shared" si="27"/>
        <v>0</v>
      </c>
      <c r="BA13" s="164">
        <f t="shared" si="27"/>
        <v>0</v>
      </c>
      <c r="BB13" s="164">
        <f t="shared" si="27"/>
        <v>0</v>
      </c>
      <c r="BC13" s="165">
        <f t="shared" ref="BC13" si="30">SUM(AS13:BB13)</f>
        <v>0</v>
      </c>
      <c r="BQ13" s="262"/>
      <c r="BR13" s="165"/>
      <c r="BS13" s="165"/>
      <c r="BT13" s="165"/>
      <c r="BU13" s="165"/>
      <c r="BV13" s="165"/>
      <c r="BW13" s="165"/>
      <c r="BX13" s="165"/>
      <c r="BY13" s="165"/>
      <c r="BZ13" s="165"/>
      <c r="CA13" s="165"/>
      <c r="CB13" s="165"/>
    </row>
    <row r="14" spans="2:80" s="163" customFormat="1" ht="24.95" customHeight="1" x14ac:dyDescent="0.3">
      <c r="B14" s="573" t="s">
        <v>211</v>
      </c>
      <c r="C14" s="574"/>
      <c r="D14" s="545"/>
      <c r="E14" s="544"/>
      <c r="F14" s="542"/>
      <c r="G14" s="542"/>
      <c r="H14" s="542"/>
      <c r="I14" s="542"/>
      <c r="J14" s="542"/>
      <c r="K14" s="542"/>
      <c r="L14" s="542"/>
      <c r="M14" s="542"/>
      <c r="N14" s="542"/>
      <c r="O14" s="542"/>
      <c r="P14" s="543"/>
      <c r="Q14" s="543"/>
      <c r="R14" s="543"/>
      <c r="S14" s="537">
        <f t="shared" si="28"/>
        <v>0</v>
      </c>
      <c r="T14" s="154"/>
      <c r="AS14" s="164">
        <f t="shared" si="26"/>
        <v>0</v>
      </c>
      <c r="AT14" s="164">
        <f t="shared" si="26"/>
        <v>0</v>
      </c>
      <c r="AU14" s="164">
        <f t="shared" si="26"/>
        <v>0</v>
      </c>
      <c r="AV14" s="164">
        <f t="shared" si="26"/>
        <v>0</v>
      </c>
      <c r="AW14" s="164">
        <f t="shared" si="26"/>
        <v>0</v>
      </c>
      <c r="AX14" s="164">
        <f t="shared" si="27"/>
        <v>0</v>
      </c>
      <c r="AY14" s="164">
        <f t="shared" si="27"/>
        <v>0</v>
      </c>
      <c r="AZ14" s="164">
        <f t="shared" si="27"/>
        <v>0</v>
      </c>
      <c r="BA14" s="164">
        <f t="shared" si="27"/>
        <v>0</v>
      </c>
      <c r="BB14" s="164">
        <f t="shared" si="27"/>
        <v>0</v>
      </c>
      <c r="BC14" s="165">
        <f t="shared" ref="BC14:BC15" si="31">SUM(AS14:BB14)</f>
        <v>0</v>
      </c>
      <c r="BQ14" s="262"/>
      <c r="BR14" s="165"/>
      <c r="BS14" s="165"/>
      <c r="BT14" s="165"/>
      <c r="BU14" s="165"/>
      <c r="BV14" s="165"/>
      <c r="BW14" s="165"/>
      <c r="BX14" s="165"/>
      <c r="BY14" s="165"/>
      <c r="BZ14" s="165"/>
      <c r="CA14" s="165"/>
      <c r="CB14" s="165"/>
    </row>
    <row r="15" spans="2:80" s="163" customFormat="1" ht="24.95" customHeight="1" x14ac:dyDescent="0.3">
      <c r="B15" s="573" t="s">
        <v>212</v>
      </c>
      <c r="C15" s="574"/>
      <c r="D15" s="545"/>
      <c r="E15" s="544"/>
      <c r="F15" s="542"/>
      <c r="G15" s="542"/>
      <c r="H15" s="542"/>
      <c r="I15" s="542"/>
      <c r="J15" s="542"/>
      <c r="K15" s="542"/>
      <c r="L15" s="542"/>
      <c r="M15" s="542"/>
      <c r="N15" s="542"/>
      <c r="O15" s="542"/>
      <c r="P15" s="543"/>
      <c r="Q15" s="543"/>
      <c r="R15" s="543"/>
      <c r="S15" s="537">
        <f t="shared" si="28"/>
        <v>0</v>
      </c>
      <c r="T15" s="154"/>
      <c r="AS15" s="164">
        <f t="shared" si="26"/>
        <v>0</v>
      </c>
      <c r="AT15" s="164">
        <f t="shared" si="26"/>
        <v>0</v>
      </c>
      <c r="AU15" s="164">
        <f t="shared" si="26"/>
        <v>0</v>
      </c>
      <c r="AV15" s="164">
        <f t="shared" si="26"/>
        <v>0</v>
      </c>
      <c r="AW15" s="164">
        <f t="shared" si="26"/>
        <v>0</v>
      </c>
      <c r="AX15" s="164">
        <f t="shared" si="27"/>
        <v>0</v>
      </c>
      <c r="AY15" s="164">
        <f t="shared" si="27"/>
        <v>0</v>
      </c>
      <c r="AZ15" s="164">
        <f t="shared" si="27"/>
        <v>0</v>
      </c>
      <c r="BA15" s="164">
        <f t="shared" si="27"/>
        <v>0</v>
      </c>
      <c r="BB15" s="164">
        <f t="shared" si="27"/>
        <v>0</v>
      </c>
      <c r="BC15" s="165">
        <f t="shared" si="31"/>
        <v>0</v>
      </c>
      <c r="BQ15" s="262"/>
      <c r="BR15" s="165"/>
      <c r="BS15" s="165"/>
      <c r="BT15" s="165"/>
      <c r="BU15" s="165"/>
      <c r="BV15" s="165"/>
      <c r="BW15" s="165"/>
      <c r="BX15" s="165"/>
      <c r="BY15" s="165"/>
      <c r="BZ15" s="165"/>
      <c r="CA15" s="165"/>
      <c r="CB15" s="165"/>
    </row>
    <row r="16" spans="2:80" s="163" customFormat="1" ht="24.95" customHeight="1" x14ac:dyDescent="0.3">
      <c r="B16" s="573"/>
      <c r="C16" s="574"/>
      <c r="D16" s="545"/>
      <c r="E16" s="544"/>
      <c r="F16" s="542"/>
      <c r="G16" s="542"/>
      <c r="H16" s="542"/>
      <c r="I16" s="542"/>
      <c r="J16" s="542"/>
      <c r="K16" s="542"/>
      <c r="L16" s="542"/>
      <c r="M16" s="542"/>
      <c r="N16" s="542"/>
      <c r="O16" s="542"/>
      <c r="P16" s="543"/>
      <c r="Q16" s="543"/>
      <c r="R16" s="543"/>
      <c r="S16" s="537">
        <f t="shared" si="28"/>
        <v>0</v>
      </c>
      <c r="T16" s="154"/>
      <c r="AS16" s="164">
        <f t="shared" si="26"/>
        <v>0</v>
      </c>
      <c r="AT16" s="164">
        <f t="shared" si="26"/>
        <v>0</v>
      </c>
      <c r="AU16" s="164">
        <f t="shared" si="26"/>
        <v>0</v>
      </c>
      <c r="AV16" s="164">
        <f t="shared" si="26"/>
        <v>0</v>
      </c>
      <c r="AW16" s="164">
        <f t="shared" si="26"/>
        <v>0</v>
      </c>
      <c r="AX16" s="164">
        <f t="shared" ref="AX16" si="32">K16</f>
        <v>0</v>
      </c>
      <c r="AY16" s="164">
        <f t="shared" ref="AY16" si="33">L16</f>
        <v>0</v>
      </c>
      <c r="AZ16" s="164">
        <f t="shared" ref="AZ16" si="34">M16</f>
        <v>0</v>
      </c>
      <c r="BA16" s="164">
        <f t="shared" ref="BA16" si="35">N16</f>
        <v>0</v>
      </c>
      <c r="BB16" s="164">
        <f t="shared" ref="BB16" si="36">O16</f>
        <v>0</v>
      </c>
      <c r="BC16" s="165">
        <f t="shared" ref="BC16" si="37">SUM(AS16:BB16)</f>
        <v>0</v>
      </c>
      <c r="BQ16" s="262"/>
      <c r="BR16" s="165"/>
      <c r="BS16" s="165"/>
      <c r="BT16" s="165"/>
      <c r="BU16" s="165"/>
      <c r="BV16" s="165"/>
      <c r="BW16" s="165"/>
      <c r="BX16" s="165"/>
      <c r="BY16" s="165"/>
      <c r="BZ16" s="165"/>
      <c r="CA16" s="165"/>
      <c r="CB16" s="165"/>
    </row>
    <row r="17" spans="2:80" s="163" customFormat="1" ht="24.95" customHeight="1" x14ac:dyDescent="0.3">
      <c r="B17" s="167" t="s">
        <v>213</v>
      </c>
      <c r="C17" s="167"/>
      <c r="D17" s="167"/>
      <c r="E17" s="168"/>
      <c r="F17" s="168">
        <f t="shared" ref="F17:O17" si="38">SUM(F11:F16)</f>
        <v>0</v>
      </c>
      <c r="G17" s="168">
        <f t="shared" si="38"/>
        <v>0</v>
      </c>
      <c r="H17" s="168">
        <f t="shared" si="38"/>
        <v>0</v>
      </c>
      <c r="I17" s="168">
        <f t="shared" si="38"/>
        <v>0</v>
      </c>
      <c r="J17" s="168">
        <f t="shared" si="38"/>
        <v>0</v>
      </c>
      <c r="K17" s="168">
        <f t="shared" si="38"/>
        <v>0</v>
      </c>
      <c r="L17" s="168">
        <f t="shared" si="38"/>
        <v>0</v>
      </c>
      <c r="M17" s="168">
        <f t="shared" si="38"/>
        <v>0</v>
      </c>
      <c r="N17" s="168">
        <f t="shared" si="38"/>
        <v>0</v>
      </c>
      <c r="O17" s="168">
        <f t="shared" si="38"/>
        <v>0</v>
      </c>
      <c r="P17" s="170"/>
      <c r="Q17" s="170"/>
      <c r="R17" s="170"/>
      <c r="S17" s="170">
        <f>SUM(S11:S16)</f>
        <v>0</v>
      </c>
      <c r="T17" s="154"/>
      <c r="AS17" s="182">
        <f t="shared" ref="AS17:BB17" si="39">SUM(AS11:AS16)</f>
        <v>0</v>
      </c>
      <c r="AT17" s="182">
        <f t="shared" si="39"/>
        <v>0</v>
      </c>
      <c r="AU17" s="182">
        <f t="shared" si="39"/>
        <v>0</v>
      </c>
      <c r="AV17" s="182">
        <f t="shared" si="39"/>
        <v>0</v>
      </c>
      <c r="AW17" s="182">
        <f t="shared" si="39"/>
        <v>0</v>
      </c>
      <c r="AX17" s="182">
        <f t="shared" si="39"/>
        <v>0</v>
      </c>
      <c r="AY17" s="182">
        <f t="shared" si="39"/>
        <v>0</v>
      </c>
      <c r="AZ17" s="182">
        <f t="shared" si="39"/>
        <v>0</v>
      </c>
      <c r="BA17" s="182">
        <f t="shared" si="39"/>
        <v>0</v>
      </c>
      <c r="BB17" s="182">
        <f t="shared" si="39"/>
        <v>0</v>
      </c>
      <c r="BC17" s="165">
        <f t="shared" si="29"/>
        <v>0</v>
      </c>
      <c r="BQ17" s="262"/>
      <c r="BR17" s="165"/>
      <c r="BS17" s="165"/>
      <c r="BT17" s="165"/>
      <c r="BU17" s="165"/>
      <c r="BV17" s="165"/>
      <c r="BW17" s="165"/>
      <c r="BX17" s="165"/>
      <c r="BY17" s="165"/>
      <c r="BZ17" s="165"/>
      <c r="CA17" s="165"/>
      <c r="CB17" s="165"/>
    </row>
    <row r="18" spans="2:80" ht="24.95" customHeight="1" x14ac:dyDescent="0.25">
      <c r="B18" s="154"/>
      <c r="C18" s="154"/>
      <c r="D18" s="154"/>
      <c r="E18" s="154"/>
      <c r="F18" s="154"/>
      <c r="G18" s="154"/>
      <c r="H18" s="154"/>
      <c r="I18" s="154"/>
      <c r="J18" s="154"/>
      <c r="K18" s="154"/>
      <c r="L18" s="154"/>
      <c r="M18" s="154"/>
      <c r="N18" s="154"/>
      <c r="O18" s="154"/>
      <c r="P18" s="154"/>
      <c r="Q18" s="154"/>
      <c r="R18" s="154"/>
      <c r="S18" s="154"/>
      <c r="T18" s="154"/>
      <c r="AS18" s="149">
        <f>10807*1.03</f>
        <v>11131.210000000001</v>
      </c>
      <c r="BR18" s="173"/>
      <c r="BS18" s="173"/>
      <c r="BT18" s="173"/>
      <c r="BU18" s="173"/>
      <c r="BV18" s="173"/>
      <c r="BW18" s="173"/>
      <c r="BX18" s="173"/>
      <c r="BY18" s="173"/>
      <c r="BZ18" s="173"/>
      <c r="CA18" s="173"/>
      <c r="CB18" s="173"/>
    </row>
    <row r="19" spans="2:80" ht="24.95" customHeight="1" x14ac:dyDescent="0.25">
      <c r="B19" s="722" t="s">
        <v>214</v>
      </c>
      <c r="C19" s="723"/>
      <c r="D19" s="167"/>
      <c r="E19" s="168"/>
      <c r="F19" s="168">
        <f t="shared" ref="F19:O19" si="40">AS8+BD8</f>
        <v>0</v>
      </c>
      <c r="G19" s="168">
        <f t="shared" si="40"/>
        <v>0</v>
      </c>
      <c r="H19" s="168">
        <f t="shared" si="40"/>
        <v>0</v>
      </c>
      <c r="I19" s="168">
        <f t="shared" si="40"/>
        <v>0</v>
      </c>
      <c r="J19" s="168">
        <f t="shared" si="40"/>
        <v>0</v>
      </c>
      <c r="K19" s="168">
        <f t="shared" si="40"/>
        <v>0</v>
      </c>
      <c r="L19" s="168">
        <f t="shared" si="40"/>
        <v>0</v>
      </c>
      <c r="M19" s="168">
        <f t="shared" si="40"/>
        <v>0</v>
      </c>
      <c r="N19" s="168">
        <f t="shared" si="40"/>
        <v>0</v>
      </c>
      <c r="O19" s="546">
        <f t="shared" si="40"/>
        <v>0</v>
      </c>
      <c r="P19" s="547"/>
      <c r="Q19" s="547"/>
      <c r="R19" s="547"/>
      <c r="S19" s="547"/>
      <c r="T19" s="154"/>
      <c r="BR19" s="173"/>
      <c r="BS19" s="173"/>
      <c r="BT19" s="173"/>
      <c r="BU19" s="173"/>
      <c r="BV19" s="173"/>
      <c r="BW19" s="173"/>
      <c r="BX19" s="173"/>
      <c r="BY19" s="173"/>
      <c r="BZ19" s="173"/>
      <c r="CA19" s="173"/>
      <c r="CB19" s="175"/>
    </row>
    <row r="20" spans="2:80" ht="24.95" customHeight="1" x14ac:dyDescent="0.25">
      <c r="B20" s="548" t="s">
        <v>215</v>
      </c>
      <c r="C20" s="549"/>
      <c r="D20" s="167"/>
      <c r="E20" s="168"/>
      <c r="F20" s="168">
        <f>F17</f>
        <v>0</v>
      </c>
      <c r="G20" s="168">
        <f t="shared" ref="G20:O20" si="41">G17</f>
        <v>0</v>
      </c>
      <c r="H20" s="168">
        <f t="shared" si="41"/>
        <v>0</v>
      </c>
      <c r="I20" s="168">
        <f t="shared" si="41"/>
        <v>0</v>
      </c>
      <c r="J20" s="168">
        <f t="shared" si="41"/>
        <v>0</v>
      </c>
      <c r="K20" s="168">
        <f t="shared" si="41"/>
        <v>0</v>
      </c>
      <c r="L20" s="168">
        <f t="shared" si="41"/>
        <v>0</v>
      </c>
      <c r="M20" s="168">
        <f t="shared" si="41"/>
        <v>0</v>
      </c>
      <c r="N20" s="168">
        <f t="shared" si="41"/>
        <v>0</v>
      </c>
      <c r="O20" s="546">
        <f t="shared" si="41"/>
        <v>0</v>
      </c>
      <c r="P20" s="547"/>
      <c r="T20" s="154"/>
      <c r="BR20" s="173"/>
      <c r="BS20" s="173"/>
      <c r="BT20" s="173"/>
      <c r="BU20" s="173"/>
      <c r="BV20" s="173"/>
      <c r="BW20" s="173"/>
      <c r="BX20" s="173"/>
      <c r="BY20" s="173"/>
      <c r="BZ20" s="173"/>
      <c r="CA20" s="173"/>
      <c r="CB20" s="175"/>
    </row>
    <row r="21" spans="2:80" ht="24.95" customHeight="1" x14ac:dyDescent="0.25">
      <c r="B21" s="550" t="s">
        <v>216</v>
      </c>
      <c r="C21" s="549"/>
      <c r="D21" s="167"/>
      <c r="E21" s="168"/>
      <c r="F21" s="168">
        <f>SUM(F19:F20)</f>
        <v>0</v>
      </c>
      <c r="G21" s="168">
        <f t="shared" ref="G21:O21" si="42">SUM(G19:G20)</f>
        <v>0</v>
      </c>
      <c r="H21" s="168">
        <f t="shared" si="42"/>
        <v>0</v>
      </c>
      <c r="I21" s="168">
        <f t="shared" si="42"/>
        <v>0</v>
      </c>
      <c r="J21" s="168">
        <f t="shared" si="42"/>
        <v>0</v>
      </c>
      <c r="K21" s="168">
        <f t="shared" si="42"/>
        <v>0</v>
      </c>
      <c r="L21" s="168">
        <f t="shared" si="42"/>
        <v>0</v>
      </c>
      <c r="M21" s="168">
        <f t="shared" si="42"/>
        <v>0</v>
      </c>
      <c r="N21" s="168">
        <f t="shared" si="42"/>
        <v>0</v>
      </c>
      <c r="O21" s="546">
        <f t="shared" si="42"/>
        <v>0</v>
      </c>
      <c r="P21" s="547"/>
      <c r="T21" s="551"/>
      <c r="BR21" s="173"/>
      <c r="BS21" s="173"/>
      <c r="BT21" s="173"/>
      <c r="BU21" s="173"/>
      <c r="BV21" s="173"/>
      <c r="BW21" s="173"/>
      <c r="BX21" s="173"/>
      <c r="BY21" s="173"/>
      <c r="BZ21" s="173"/>
      <c r="CA21" s="173"/>
      <c r="CB21" s="175"/>
    </row>
    <row r="22" spans="2:80" ht="24.95" customHeight="1" x14ac:dyDescent="0.25">
      <c r="B22" s="722" t="s">
        <v>217</v>
      </c>
      <c r="C22" s="723"/>
      <c r="D22" s="167"/>
      <c r="E22" s="168"/>
      <c r="F22" s="552">
        <f>SUMIF($B$4:$B$145,Tabeller!$G$78,Konferansemal!F4:F145)+SUMIF($B$4:$B$145,Tabeller!$G$79,Konferansemal!F4:F145)+SUMIF($B$4:$B$145,Tabeller!$G$80,Konferansemal!F4:F145)</f>
        <v>0</v>
      </c>
      <c r="G22" s="168">
        <f>SUMIF($B$4:$B$145,Tabeller!$G$78,Konferansemal!G4:G145)+SUMIF($B$4:$B$145,Tabeller!$G$79,Konferansemal!G4:G145)+SUMIF($B$4:$B$145,Tabeller!$G$80,Konferansemal!G4:G145)</f>
        <v>0</v>
      </c>
      <c r="H22" s="168">
        <f>SUMIF($B$4:$B$145,Tabeller!$G$78,Konferansemal!H4:H145)+SUMIF($B$4:$B$145,Tabeller!$G$79,Konferansemal!H4:H145)+SUMIF($B$4:$B$145,Tabeller!$G$80,Konferansemal!H4:H145)</f>
        <v>0</v>
      </c>
      <c r="I22" s="168">
        <f>SUMIF($B$4:$B$145,Tabeller!$G$78,Konferansemal!I4:I145)+SUMIF($B$4:$B$145,Tabeller!$G$79,Konferansemal!I4:I145)+SUMIF($B$4:$B$145,Tabeller!$G$80,Konferansemal!I4:I145)</f>
        <v>0</v>
      </c>
      <c r="J22" s="168">
        <f>SUMIF($B$4:$B$145,Tabeller!$G$78,Konferansemal!J4:J145)+SUMIF($B$4:$B$145,Tabeller!$G$79,Konferansemal!J4:J145)+SUMIF($B$4:$B$145,Tabeller!$G$80,Konferansemal!J4:J145)</f>
        <v>0</v>
      </c>
      <c r="K22" s="168">
        <f>SUMIF($B$4:$B$145,Tabeller!$G$78,Konferansemal!K4:K145)+SUMIF($B$4:$B$145,Tabeller!$G$79,Konferansemal!K4:K145)+SUMIF($B$4:$B$145,Tabeller!$G$80,Konferansemal!K4:K145)</f>
        <v>0</v>
      </c>
      <c r="L22" s="168">
        <f>SUMIF($B$4:$B$145,Tabeller!$G$78,Konferansemal!L4:L145)+SUMIF($B$4:$B$145,Tabeller!$G$79,Konferansemal!L4:L145)+SUMIF($B$4:$B$145,Tabeller!$G$80,Konferansemal!L4:L145)</f>
        <v>0</v>
      </c>
      <c r="M22" s="168">
        <f>SUMIF($B$4:$B$145,Tabeller!$G$78,Konferansemal!M4:M145)+SUMIF($B$4:$B$145,Tabeller!$G$79,Konferansemal!M4:M145)+SUMIF($B$4:$B$145,Tabeller!$G$80,Konferansemal!M4:M145)</f>
        <v>0</v>
      </c>
      <c r="N22" s="168">
        <f>SUMIF($B$4:$B$145,Tabeller!$G$78,Konferansemal!N4:N145)+SUMIF($B$4:$B$145,Tabeller!$G$79,Konferansemal!N4:N145)+SUMIF($B$4:$B$145,Tabeller!$G$80,Konferansemal!N4:N145)</f>
        <v>0</v>
      </c>
      <c r="O22" s="546">
        <f>SUMIF($B$4:$B$145,Tabeller!$G$78,Konferansemal!O4:O145)+SUMIF($B$4:$B$145,Tabeller!$G$79,Konferansemal!O4:O145)+SUMIF($B$4:$B$145,Tabeller!$G$80,Konferansemal!O4:O145)</f>
        <v>0</v>
      </c>
      <c r="P22" s="547"/>
      <c r="T22" s="551"/>
      <c r="BR22" s="173"/>
      <c r="BS22" s="173"/>
      <c r="BT22" s="173"/>
      <c r="BU22" s="173"/>
      <c r="BV22" s="173"/>
      <c r="BW22" s="173"/>
      <c r="BX22" s="173"/>
      <c r="BY22" s="173"/>
      <c r="BZ22" s="173"/>
      <c r="CA22" s="173"/>
      <c r="CB22" s="175"/>
    </row>
    <row r="23" spans="2:80" ht="24.95" customHeight="1" x14ac:dyDescent="0.25">
      <c r="B23" s="722"/>
      <c r="C23" s="723"/>
      <c r="D23" s="167"/>
      <c r="E23" s="168"/>
      <c r="F23" s="552"/>
      <c r="G23" s="168">
        <f>(SUMIF($B$4:$B$145,Tabeller!$G$76,Konferansemal!G4:G145)+SUMIF($B$4:$B$145,Tabeller!$G$77,Konferansemal!G4:G145)+SUMIF($B$4:$B$145,Tabeller!$G$81,Konferansemal!G4:G145)+SUMIF($B$4:$B$145,Tabeller!$G$83,Konferansemal!G4:G145))*Tabeller!$J$76</f>
        <v>0</v>
      </c>
      <c r="H23" s="168">
        <f>(SUMIF($B$4:$B$145,Tabeller!$G$76,Konferansemal!H4:H145)+SUMIF($B$4:$B$145,Tabeller!$G$77,Konferansemal!H4:H145)+SUMIF($B$4:$B$145,Tabeller!$G$81,Konferansemal!H4:H145)+SUMIF($B$4:$B$145,Tabeller!$G$83,Konferansemal!H4:H145))*Tabeller!$J$76</f>
        <v>0</v>
      </c>
      <c r="I23" s="168">
        <f>(SUMIF($B$4:$B$145,Tabeller!$G$76,Konferansemal!I4:I145)+SUMIF($B$4:$B$145,Tabeller!$G$77,Konferansemal!I4:I145)+SUMIF($B$4:$B$145,Tabeller!$G$81,Konferansemal!I4:I145)+SUMIF($B$4:$B$145,Tabeller!$G$83,Konferansemal!I4:I145))*Tabeller!$J$76</f>
        <v>0</v>
      </c>
      <c r="J23" s="168">
        <f>(SUMIF($B$4:$B$145,Tabeller!$G$76,Konferansemal!J4:J145)+SUMIF($B$4:$B$145,Tabeller!$G$77,Konferansemal!J4:J145)+SUMIF($B$4:$B$145,Tabeller!$G$81,Konferansemal!J4:J145)+SUMIF($B$4:$B$145,Tabeller!$G$83,Konferansemal!J4:J145))*Tabeller!$J$76</f>
        <v>0</v>
      </c>
      <c r="K23" s="168">
        <f>(SUMIF($B$4:$B$145,Tabeller!$G$76,Konferansemal!K4:K145)+SUMIF($B$4:$B$145,Tabeller!$G$77,Konferansemal!K4:K145)+SUMIF($B$4:$B$145,Tabeller!$G$81,Konferansemal!K4:K145)+SUMIF($B$4:$B$145,Tabeller!$G$83,Konferansemal!K4:K145))*Tabeller!$J$76</f>
        <v>0</v>
      </c>
      <c r="L23" s="168">
        <f>(SUMIF($B$4:$B$145,Tabeller!$G$76,Konferansemal!L4:L145)+SUMIF($B$4:$B$145,Tabeller!$G$77,Konferansemal!L4:L145)+SUMIF($B$4:$B$145,Tabeller!$G$81,Konferansemal!L4:L145)+SUMIF($B$4:$B$145,Tabeller!$G$83,Konferansemal!L4:L145))*Tabeller!$J$76</f>
        <v>0</v>
      </c>
      <c r="M23" s="168">
        <f>(SUMIF($B$4:$B$145,Tabeller!$G$76,Konferansemal!M4:M145)+SUMIF($B$4:$B$145,Tabeller!$G$77,Konferansemal!M4:M145)+SUMIF($B$4:$B$145,Tabeller!$G$81,Konferansemal!M4:M145)+SUMIF($B$4:$B$145,Tabeller!$G$83,Konferansemal!M4:M145))*Tabeller!$J$76</f>
        <v>0</v>
      </c>
      <c r="N23" s="168">
        <f>(SUMIF($B$4:$B$145,Tabeller!$G$76,Konferansemal!N4:N145)+SUMIF($B$4:$B$145,Tabeller!$G$77,Konferansemal!N4:N145)+SUMIF($B$4:$B$145,Tabeller!$G$81,Konferansemal!N4:N145)+SUMIF($B$4:$B$145,Tabeller!$G$83,Konferansemal!N4:N145))*Tabeller!$J$76</f>
        <v>0</v>
      </c>
      <c r="O23" s="546">
        <f>(SUMIF($B$4:$B$145,Tabeller!$G$76,Konferansemal!O4:O145)+SUMIF($B$4:$B$145,Tabeller!$G$77,Konferansemal!O4:O145)+SUMIF($B$4:$B$145,Tabeller!$G$81,Konferansemal!O4:O145)+SUMIF($B$4:$B$145,Tabeller!$G$83,Konferansemal!O4:O145))*Tabeller!$J$76</f>
        <v>0</v>
      </c>
      <c r="P23" s="547"/>
      <c r="T23" s="551"/>
      <c r="BR23" s="173"/>
      <c r="BS23" s="173"/>
      <c r="BT23" s="173"/>
      <c r="BU23" s="173"/>
      <c r="BV23" s="173"/>
      <c r="BW23" s="173"/>
      <c r="BX23" s="173"/>
      <c r="BY23" s="173"/>
      <c r="BZ23" s="173"/>
      <c r="CA23" s="173"/>
      <c r="CB23" s="175"/>
    </row>
    <row r="24" spans="2:80" ht="24.95" customHeight="1" x14ac:dyDescent="0.25">
      <c r="B24" s="724" t="s">
        <v>218</v>
      </c>
      <c r="C24" s="725"/>
      <c r="D24" s="167"/>
      <c r="E24" s="168"/>
      <c r="F24" s="168">
        <f>F21-F22-F23</f>
        <v>0</v>
      </c>
      <c r="G24" s="168">
        <f t="shared" ref="G24:O24" si="43">G21-G22-G23</f>
        <v>0</v>
      </c>
      <c r="H24" s="168">
        <f t="shared" si="43"/>
        <v>0</v>
      </c>
      <c r="I24" s="168">
        <f t="shared" si="43"/>
        <v>0</v>
      </c>
      <c r="J24" s="168">
        <f t="shared" si="43"/>
        <v>0</v>
      </c>
      <c r="K24" s="168">
        <f t="shared" si="43"/>
        <v>0</v>
      </c>
      <c r="L24" s="168">
        <f t="shared" si="43"/>
        <v>0</v>
      </c>
      <c r="M24" s="168">
        <f t="shared" si="43"/>
        <v>0</v>
      </c>
      <c r="N24" s="168">
        <f t="shared" si="43"/>
        <v>0</v>
      </c>
      <c r="O24" s="546">
        <f t="shared" si="43"/>
        <v>0</v>
      </c>
      <c r="P24" s="547"/>
      <c r="T24" s="551"/>
      <c r="BR24" s="173"/>
      <c r="BS24" s="173"/>
      <c r="BT24" s="173"/>
      <c r="BU24" s="173"/>
      <c r="BV24" s="173"/>
      <c r="BW24" s="173"/>
      <c r="BX24" s="173"/>
      <c r="BY24" s="173"/>
      <c r="BZ24" s="173"/>
      <c r="CA24" s="173"/>
      <c r="CB24" s="175"/>
    </row>
    <row r="25" spans="2:80" ht="24.95" customHeight="1" x14ac:dyDescent="0.25">
      <c r="B25" s="728"/>
      <c r="C25" s="729"/>
      <c r="D25" s="553"/>
      <c r="E25" s="168"/>
      <c r="F25" s="552"/>
      <c r="G25" s="168">
        <f>G24*Registrering!$B$39</f>
        <v>0</v>
      </c>
      <c r="H25" s="168">
        <f>H24*Registrering!$B$39</f>
        <v>0</v>
      </c>
      <c r="I25" s="168">
        <f>I24*Registrering!$B$39</f>
        <v>0</v>
      </c>
      <c r="J25" s="168">
        <f>J24*Registrering!$B$39</f>
        <v>0</v>
      </c>
      <c r="K25" s="168">
        <f>K24*Registrering!$B$39</f>
        <v>0</v>
      </c>
      <c r="L25" s="168">
        <f>L24*Registrering!$B$39</f>
        <v>0</v>
      </c>
      <c r="M25" s="168">
        <f>M24*Registrering!$B$39</f>
        <v>0</v>
      </c>
      <c r="N25" s="168">
        <f>N24*Registrering!$B$39</f>
        <v>0</v>
      </c>
      <c r="O25" s="546">
        <f>O24*Registrering!$B$39</f>
        <v>0</v>
      </c>
      <c r="P25" s="547"/>
      <c r="T25" s="551"/>
      <c r="AR25" s="149" t="s">
        <v>197</v>
      </c>
      <c r="AS25" s="173">
        <f t="shared" ref="AS25:BB25" si="44">AS8+AS17+BD8</f>
        <v>0</v>
      </c>
      <c r="AT25" s="173">
        <f t="shared" si="44"/>
        <v>0</v>
      </c>
      <c r="AU25" s="173">
        <f t="shared" si="44"/>
        <v>0</v>
      </c>
      <c r="AV25" s="173">
        <f t="shared" si="44"/>
        <v>0</v>
      </c>
      <c r="AW25" s="173">
        <f t="shared" si="44"/>
        <v>0</v>
      </c>
      <c r="AX25" s="173">
        <f t="shared" si="44"/>
        <v>0</v>
      </c>
      <c r="AY25" s="173">
        <f t="shared" si="44"/>
        <v>0</v>
      </c>
      <c r="AZ25" s="173">
        <f t="shared" si="44"/>
        <v>0</v>
      </c>
      <c r="BA25" s="173">
        <f t="shared" si="44"/>
        <v>0</v>
      </c>
      <c r="BB25" s="173">
        <f t="shared" si="44"/>
        <v>0</v>
      </c>
      <c r="BC25" s="173">
        <f>SUM(AS25:BB25)</f>
        <v>0</v>
      </c>
      <c r="BQ25" s="149"/>
      <c r="CB25" s="175"/>
    </row>
    <row r="26" spans="2:80" ht="24.95" customHeight="1" x14ac:dyDescent="0.25">
      <c r="B26" s="722" t="s">
        <v>219</v>
      </c>
      <c r="C26" s="723"/>
      <c r="D26" s="553">
        <f>Registrering!B40</f>
        <v>0.1</v>
      </c>
      <c r="E26" s="168"/>
      <c r="F26" s="168">
        <f>(F24+F25)*Registrering!$B$40</f>
        <v>0</v>
      </c>
      <c r="G26" s="168">
        <f>(G24+G25)*Registrering!$B$40</f>
        <v>0</v>
      </c>
      <c r="H26" s="168">
        <f>(H24+H25)*Registrering!$B$40</f>
        <v>0</v>
      </c>
      <c r="I26" s="168">
        <f>(I24+I25)*Registrering!$B$40</f>
        <v>0</v>
      </c>
      <c r="J26" s="168">
        <f>(J24+J25)*Registrering!$B$40</f>
        <v>0</v>
      </c>
      <c r="K26" s="168">
        <f>(K24+K25)*Registrering!$B$40</f>
        <v>0</v>
      </c>
      <c r="L26" s="168">
        <f>(L24+L25)*Registrering!$B$40</f>
        <v>0</v>
      </c>
      <c r="M26" s="168">
        <f>(M24+M25)*Registrering!$B$40</f>
        <v>0</v>
      </c>
      <c r="N26" s="168">
        <f>(N24+N25)*Registrering!$B$40</f>
        <v>0</v>
      </c>
      <c r="O26" s="546">
        <f>(O24+O25)*Registrering!$B$40</f>
        <v>0</v>
      </c>
      <c r="P26" s="547"/>
      <c r="Q26" s="551"/>
      <c r="R26" s="551"/>
      <c r="S26" s="551"/>
      <c r="T26" s="551"/>
      <c r="AR26" s="149" t="s">
        <v>148</v>
      </c>
      <c r="AS26" s="149">
        <v>0</v>
      </c>
      <c r="AT26" s="149">
        <v>0</v>
      </c>
      <c r="AU26" s="149">
        <v>0</v>
      </c>
      <c r="AV26" s="149">
        <v>0</v>
      </c>
      <c r="AW26" s="149">
        <v>0</v>
      </c>
      <c r="AX26" s="149">
        <v>0</v>
      </c>
      <c r="AY26" s="149">
        <v>0</v>
      </c>
      <c r="AZ26" s="149">
        <v>0</v>
      </c>
      <c r="BA26" s="149">
        <v>0</v>
      </c>
      <c r="BB26" s="149">
        <v>0</v>
      </c>
      <c r="BC26" s="173">
        <f>SUM(AS26:BB26)</f>
        <v>0</v>
      </c>
      <c r="BR26" s="175"/>
      <c r="BS26" s="175"/>
    </row>
    <row r="27" spans="2:80" ht="24.95" customHeight="1" x14ac:dyDescent="0.25">
      <c r="B27" s="726" t="s">
        <v>220</v>
      </c>
      <c r="C27" s="727"/>
      <c r="D27" s="554"/>
      <c r="E27" s="555"/>
      <c r="F27" s="556">
        <f>Registrering!$B$47</f>
        <v>0</v>
      </c>
      <c r="G27" s="168"/>
      <c r="H27" s="168"/>
      <c r="I27" s="168"/>
      <c r="J27" s="168"/>
      <c r="K27" s="168"/>
      <c r="L27" s="168"/>
      <c r="M27" s="168"/>
      <c r="N27" s="168"/>
      <c r="O27" s="546"/>
      <c r="P27" s="547"/>
      <c r="Q27" s="557"/>
      <c r="R27" s="558"/>
      <c r="S27" s="558"/>
      <c r="T27" s="558"/>
      <c r="BC27" s="173"/>
      <c r="BR27" s="175"/>
      <c r="BS27" s="175"/>
    </row>
    <row r="28" spans="2:80" ht="24.95" customHeight="1" x14ac:dyDescent="0.25">
      <c r="B28" s="726" t="s">
        <v>221</v>
      </c>
      <c r="C28" s="727"/>
      <c r="D28" s="554"/>
      <c r="E28" s="555"/>
      <c r="F28" s="556">
        <f>Registrering!$B$48*Tabeller!$J$78</f>
        <v>0</v>
      </c>
      <c r="G28" s="168"/>
      <c r="H28" s="168"/>
      <c r="I28" s="168"/>
      <c r="J28" s="168"/>
      <c r="K28" s="168"/>
      <c r="L28" s="168"/>
      <c r="M28" s="168"/>
      <c r="N28" s="168"/>
      <c r="O28" s="546"/>
      <c r="P28" s="547"/>
      <c r="R28" s="559" t="s">
        <v>222</v>
      </c>
      <c r="S28" s="560"/>
      <c r="T28" s="560"/>
      <c r="BC28" s="173"/>
      <c r="BR28" s="175"/>
      <c r="BS28" s="175"/>
    </row>
    <row r="29" spans="2:80" ht="24.95" customHeight="1" x14ac:dyDescent="0.25">
      <c r="B29" s="724" t="s">
        <v>223</v>
      </c>
      <c r="C29" s="725"/>
      <c r="D29" s="553"/>
      <c r="E29" s="168"/>
      <c r="F29" s="168">
        <f>+F24+F25+F26-F27-F28</f>
        <v>0</v>
      </c>
      <c r="G29" s="168">
        <f t="shared" ref="G29:O29" si="45">+G24+G25+G26-G27-G28</f>
        <v>0</v>
      </c>
      <c r="H29" s="168">
        <f t="shared" si="45"/>
        <v>0</v>
      </c>
      <c r="I29" s="168">
        <f t="shared" si="45"/>
        <v>0</v>
      </c>
      <c r="J29" s="168">
        <f t="shared" si="45"/>
        <v>0</v>
      </c>
      <c r="K29" s="168">
        <f t="shared" si="45"/>
        <v>0</v>
      </c>
      <c r="L29" s="168">
        <f t="shared" si="45"/>
        <v>0</v>
      </c>
      <c r="M29" s="168">
        <f t="shared" si="45"/>
        <v>0</v>
      </c>
      <c r="N29" s="168">
        <f t="shared" si="45"/>
        <v>0</v>
      </c>
      <c r="O29" s="546">
        <f t="shared" si="45"/>
        <v>0</v>
      </c>
      <c r="P29" s="547"/>
      <c r="R29" s="561" t="s">
        <v>224</v>
      </c>
      <c r="S29" s="561"/>
      <c r="T29" s="561">
        <f>SUMIF($C$4:$C$145,"Frikjøp eksisterende ansatt",Q4:Q145)</f>
        <v>0</v>
      </c>
      <c r="BC29" s="173"/>
      <c r="BR29" s="175"/>
      <c r="BS29" s="175"/>
    </row>
    <row r="30" spans="2:80" ht="24.95" customHeight="1" x14ac:dyDescent="0.25">
      <c r="B30" s="726" t="s">
        <v>36</v>
      </c>
      <c r="C30" s="727"/>
      <c r="D30" s="553">
        <f>Registrering!B41</f>
        <v>0.25</v>
      </c>
      <c r="E30" s="168"/>
      <c r="F30" s="552">
        <f>F29*$D$30</f>
        <v>0</v>
      </c>
      <c r="G30" s="168">
        <f t="shared" ref="G30:O30" si="46">G29*$D$30</f>
        <v>0</v>
      </c>
      <c r="H30" s="168">
        <f t="shared" si="46"/>
        <v>0</v>
      </c>
      <c r="I30" s="168">
        <f t="shared" si="46"/>
        <v>0</v>
      </c>
      <c r="J30" s="168">
        <f t="shared" si="46"/>
        <v>0</v>
      </c>
      <c r="K30" s="168">
        <f t="shared" si="46"/>
        <v>0</v>
      </c>
      <c r="L30" s="168">
        <f t="shared" si="46"/>
        <v>0</v>
      </c>
      <c r="M30" s="168">
        <f t="shared" si="46"/>
        <v>0</v>
      </c>
      <c r="N30" s="168">
        <f t="shared" si="46"/>
        <v>0</v>
      </c>
      <c r="O30" s="546">
        <f t="shared" si="46"/>
        <v>0</v>
      </c>
      <c r="P30" s="547"/>
      <c r="R30" s="561" t="s">
        <v>225</v>
      </c>
      <c r="S30" s="561"/>
      <c r="T30" s="561">
        <f>SUMIF($C$4:$C$145,"Frikjøp eksisterende ansatt",R4:R145)</f>
        <v>0</v>
      </c>
      <c r="BC30" s="173"/>
      <c r="BR30" s="175"/>
      <c r="BS30" s="175"/>
    </row>
    <row r="31" spans="2:80" ht="24.95" customHeight="1" x14ac:dyDescent="0.25">
      <c r="B31" s="724" t="s">
        <v>226</v>
      </c>
      <c r="C31" s="725"/>
      <c r="D31" s="553"/>
      <c r="E31" s="168"/>
      <c r="F31" s="168">
        <f>F29+F30</f>
        <v>0</v>
      </c>
      <c r="G31" s="168">
        <f t="shared" ref="G31:O31" si="47">G29+G30</f>
        <v>0</v>
      </c>
      <c r="H31" s="168">
        <f t="shared" si="47"/>
        <v>0</v>
      </c>
      <c r="I31" s="168">
        <f t="shared" si="47"/>
        <v>0</v>
      </c>
      <c r="J31" s="168">
        <f t="shared" si="47"/>
        <v>0</v>
      </c>
      <c r="K31" s="168">
        <f t="shared" si="47"/>
        <v>0</v>
      </c>
      <c r="L31" s="168">
        <f t="shared" si="47"/>
        <v>0</v>
      </c>
      <c r="M31" s="168">
        <f t="shared" si="47"/>
        <v>0</v>
      </c>
      <c r="N31" s="168">
        <f t="shared" si="47"/>
        <v>0</v>
      </c>
      <c r="O31" s="546">
        <f t="shared" si="47"/>
        <v>0</v>
      </c>
      <c r="P31" s="547"/>
      <c r="R31" s="561" t="s">
        <v>227</v>
      </c>
      <c r="S31" s="561"/>
      <c r="T31" s="561">
        <f>F25+F26</f>
        <v>0</v>
      </c>
      <c r="BC31" s="173"/>
      <c r="BR31" s="175"/>
      <c r="BS31" s="175"/>
    </row>
    <row r="32" spans="2:80" ht="24.95" customHeight="1" x14ac:dyDescent="0.25">
      <c r="B32" s="724" t="s">
        <v>228</v>
      </c>
      <c r="C32" s="725"/>
      <c r="D32" s="553"/>
      <c r="E32" s="168"/>
      <c r="F32" s="168">
        <f>IFERROR((F31/Registrering!$B$45),0)</f>
        <v>0</v>
      </c>
      <c r="G32" s="168">
        <f>IFERROR((G31/Registrering!$B$45),0)</f>
        <v>0</v>
      </c>
      <c r="H32" s="168">
        <f>IFERROR((H31/Registrering!$B$45),0)</f>
        <v>0</v>
      </c>
      <c r="I32" s="168">
        <f>IFERROR((I31/Registrering!$B$45),0)</f>
        <v>0</v>
      </c>
      <c r="J32" s="168">
        <f>IFERROR((J31/Registrering!$B$45),0)</f>
        <v>0</v>
      </c>
      <c r="K32" s="168">
        <f>IFERROR((K31/Registrering!$B$45),0)</f>
        <v>0</v>
      </c>
      <c r="L32" s="168">
        <f>IFERROR((L31/Registrering!$B$45),0)</f>
        <v>0</v>
      </c>
      <c r="M32" s="168">
        <f>IFERROR((M31/Registrering!$B$45),0)</f>
        <v>0</v>
      </c>
      <c r="N32" s="168">
        <f>IFERROR((N31/Registrering!$B$45),0)</f>
        <v>0</v>
      </c>
      <c r="O32" s="546">
        <f>IFERROR((O31/Registrering!$B$45),0)</f>
        <v>0</v>
      </c>
      <c r="P32" s="547"/>
      <c r="R32" s="561" t="s">
        <v>229</v>
      </c>
      <c r="S32" s="561"/>
      <c r="T32" s="575"/>
      <c r="BC32" s="173"/>
      <c r="BR32" s="175"/>
      <c r="BS32" s="175"/>
    </row>
    <row r="33" spans="2:69" ht="24.95" customHeight="1" thickBot="1" x14ac:dyDescent="0.3">
      <c r="B33" s="724" t="s">
        <v>230</v>
      </c>
      <c r="C33" s="725"/>
      <c r="D33" s="167"/>
      <c r="E33" s="168"/>
      <c r="F33" s="168">
        <f>IFERROR((F22/Registrering!$B$46),0)</f>
        <v>0</v>
      </c>
      <c r="G33" s="168">
        <f>IFERROR((G22/Registrering!$B$46),0)</f>
        <v>0</v>
      </c>
      <c r="H33" s="168">
        <f>IFERROR((H22/Registrering!$B$46),0)</f>
        <v>0</v>
      </c>
      <c r="I33" s="168">
        <f>IFERROR((I22/Registrering!$B$46),0)</f>
        <v>0</v>
      </c>
      <c r="J33" s="168">
        <f>IFERROR((J22/Registrering!$B$46),0)</f>
        <v>0</v>
      </c>
      <c r="K33" s="168">
        <f>IFERROR((K22/Registrering!$B$46),0)</f>
        <v>0</v>
      </c>
      <c r="L33" s="168">
        <f>IFERROR((L22/Registrering!$B$46),0)</f>
        <v>0</v>
      </c>
      <c r="M33" s="168">
        <f>IFERROR((M22/Registrering!$B$46),0)</f>
        <v>0</v>
      </c>
      <c r="N33" s="168">
        <f>IFERROR((N22/Registrering!$B$46),0)</f>
        <v>0</v>
      </c>
      <c r="O33" s="546">
        <f>IFERROR((O22/Registrering!$B$46),0)</f>
        <v>0</v>
      </c>
      <c r="P33" s="547"/>
      <c r="R33" s="562" t="s">
        <v>231</v>
      </c>
      <c r="S33" s="562"/>
      <c r="T33" s="562">
        <f>T29+T30+T31-T32</f>
        <v>0</v>
      </c>
      <c r="AR33" s="149" t="s">
        <v>63</v>
      </c>
      <c r="AS33" s="175">
        <f>-IF($E$19="Sats pr årsverk",#REF!+#REF!+#REF!,AS26+AS25)</f>
        <v>0</v>
      </c>
      <c r="AT33" s="175">
        <f>-IF($E$19="Sats pr årsverk",#REF!+#REF!+#REF!,AT26+AT25)</f>
        <v>0</v>
      </c>
      <c r="AU33" s="175">
        <f>-IF($E$19="Sats pr årsverk",#REF!+#REF!+#REF!,AU26+AU25)</f>
        <v>0</v>
      </c>
      <c r="AV33" s="175">
        <f>-IF($E$19="Sats pr årsverk",#REF!+#REF!+#REF!,AV26+AV25)</f>
        <v>0</v>
      </c>
      <c r="AW33" s="175">
        <f>-IF($E$19="Sats pr årsverk",#REF!+#REF!+#REF!,AW26+AW25)</f>
        <v>0</v>
      </c>
      <c r="AX33" s="175">
        <f>-IF($E$19="Sats pr årsverk",#REF!+#REF!+#REF!,AX26+AX25)</f>
        <v>0</v>
      </c>
      <c r="AY33" s="175">
        <f>-IF($E$19="Sats pr årsverk",#REF!+#REF!+#REF!,AY26+AY25)</f>
        <v>0</v>
      </c>
      <c r="AZ33" s="175">
        <f>-IF($E$19="Sats pr årsverk",#REF!+#REF!+#REF!,AZ26+AZ25)</f>
        <v>0</v>
      </c>
      <c r="BA33" s="175">
        <f>-IF($E$19="Sats pr årsverk",#REF!+#REF!+#REF!,BA26+BA25)</f>
        <v>0</v>
      </c>
      <c r="BB33" s="175"/>
      <c r="BC33" s="173"/>
    </row>
    <row r="34" spans="2:69" ht="24.95" customHeight="1" x14ac:dyDescent="0.25">
      <c r="B34" s="578" t="s">
        <v>232</v>
      </c>
      <c r="C34" s="578"/>
      <c r="D34" s="167">
        <f>SUM(D32:D33)</f>
        <v>0</v>
      </c>
      <c r="E34" s="579"/>
      <c r="F34" s="579"/>
      <c r="G34" s="579"/>
      <c r="H34" s="579"/>
      <c r="I34" s="579"/>
      <c r="J34" s="579"/>
      <c r="K34" s="579"/>
      <c r="L34" s="579"/>
      <c r="M34" s="579"/>
      <c r="N34" s="579"/>
      <c r="O34" s="579"/>
      <c r="P34" s="547"/>
      <c r="R34" s="561"/>
      <c r="S34" s="561"/>
      <c r="T34" s="561"/>
      <c r="AS34" s="175"/>
      <c r="AT34" s="175"/>
      <c r="AU34" s="175"/>
      <c r="AV34" s="175"/>
      <c r="AW34" s="175"/>
      <c r="AX34" s="175"/>
      <c r="AY34" s="175"/>
      <c r="AZ34" s="175"/>
      <c r="BA34" s="175"/>
      <c r="BB34" s="175"/>
      <c r="BC34" s="173"/>
    </row>
    <row r="35" spans="2:69" ht="24.95" customHeight="1" x14ac:dyDescent="0.25">
      <c r="B35" s="576"/>
      <c r="C35" s="576"/>
      <c r="D35" s="577"/>
      <c r="E35" s="547"/>
      <c r="F35" s="547"/>
      <c r="G35" s="547"/>
      <c r="H35" s="547"/>
      <c r="I35" s="547"/>
      <c r="J35" s="547"/>
      <c r="K35" s="547"/>
      <c r="L35" s="547"/>
      <c r="M35" s="547"/>
      <c r="N35" s="547"/>
      <c r="O35" s="547"/>
      <c r="P35" s="547"/>
      <c r="Q35" s="551"/>
      <c r="R35" s="551"/>
      <c r="S35" s="551"/>
      <c r="T35" s="563"/>
      <c r="AS35" s="175"/>
      <c r="AT35" s="175"/>
      <c r="AU35" s="175"/>
      <c r="AV35" s="175"/>
      <c r="AW35" s="175"/>
      <c r="AX35" s="175"/>
      <c r="AY35" s="175"/>
      <c r="AZ35" s="175"/>
      <c r="BA35" s="175"/>
      <c r="BB35" s="175"/>
      <c r="BC35" s="173"/>
    </row>
    <row r="36" spans="2:69" ht="18.75" customHeight="1" x14ac:dyDescent="0.3">
      <c r="B36" s="188" t="s">
        <v>233</v>
      </c>
      <c r="C36" s="189"/>
      <c r="D36" s="163"/>
      <c r="E36" s="163" t="s">
        <v>234</v>
      </c>
      <c r="F36" s="603"/>
      <c r="O36" s="175"/>
      <c r="P36" s="247"/>
      <c r="BB36" s="161"/>
      <c r="BD36" s="281"/>
      <c r="BE36" s="281"/>
      <c r="BF36" s="281"/>
      <c r="BG36" s="281"/>
      <c r="BH36" s="281"/>
      <c r="BI36" s="281"/>
      <c r="BJ36" s="281"/>
      <c r="BK36" s="281"/>
      <c r="BL36" s="281"/>
      <c r="BM36" s="281"/>
      <c r="BN36" s="112"/>
      <c r="BO36" s="112"/>
      <c r="BQ36" s="248"/>
    </row>
    <row r="37" spans="2:69" ht="15" customHeight="1" x14ac:dyDescent="0.25">
      <c r="B37" s="713"/>
      <c r="C37" s="714"/>
      <c r="E37" s="713"/>
      <c r="F37" s="719"/>
      <c r="G37" s="719"/>
      <c r="H37" s="719"/>
      <c r="I37" s="719"/>
      <c r="J37" s="719"/>
      <c r="K37" s="719"/>
      <c r="L37" s="719"/>
      <c r="M37" s="719"/>
      <c r="N37" s="719"/>
      <c r="O37" s="719"/>
      <c r="P37" s="719"/>
      <c r="Q37" s="714"/>
      <c r="BB37" s="161"/>
      <c r="BD37" s="184"/>
      <c r="BE37" s="184"/>
      <c r="BF37" s="184"/>
      <c r="BG37" s="184"/>
      <c r="BH37" s="184"/>
      <c r="BI37" s="184"/>
      <c r="BJ37" s="184"/>
      <c r="BK37" s="184"/>
      <c r="BL37" s="184"/>
      <c r="BM37" s="184"/>
      <c r="BN37" s="112"/>
      <c r="BO37" s="112"/>
      <c r="BQ37" s="248"/>
    </row>
    <row r="38" spans="2:69" ht="15" customHeight="1" x14ac:dyDescent="0.25">
      <c r="B38" s="715"/>
      <c r="C38" s="716"/>
      <c r="D38" s="190"/>
      <c r="E38" s="715"/>
      <c r="F38" s="720"/>
      <c r="G38" s="720"/>
      <c r="H38" s="720"/>
      <c r="I38" s="720"/>
      <c r="J38" s="720"/>
      <c r="K38" s="720"/>
      <c r="L38" s="720"/>
      <c r="M38" s="720"/>
      <c r="N38" s="720"/>
      <c r="O38" s="720"/>
      <c r="P38" s="720"/>
      <c r="Q38" s="716"/>
      <c r="BB38" s="186"/>
      <c r="BC38" s="177"/>
      <c r="BD38" s="191"/>
      <c r="BE38" s="191"/>
      <c r="BF38" s="191"/>
      <c r="BG38" s="191"/>
      <c r="BH38" s="191"/>
      <c r="BI38" s="191"/>
      <c r="BJ38" s="191"/>
      <c r="BK38" s="191"/>
      <c r="BL38" s="191"/>
      <c r="BM38" s="191"/>
      <c r="BN38" s="112"/>
      <c r="BO38" s="112"/>
      <c r="BQ38" s="248"/>
    </row>
    <row r="39" spans="2:69" ht="15" customHeight="1" x14ac:dyDescent="0.25">
      <c r="B39" s="717"/>
      <c r="C39" s="718"/>
      <c r="E39" s="717"/>
      <c r="F39" s="721"/>
      <c r="G39" s="721"/>
      <c r="H39" s="721"/>
      <c r="I39" s="721"/>
      <c r="J39" s="721"/>
      <c r="K39" s="721"/>
      <c r="L39" s="721"/>
      <c r="M39" s="721"/>
      <c r="N39" s="721"/>
      <c r="O39" s="721"/>
      <c r="P39" s="721"/>
      <c r="Q39" s="718"/>
      <c r="BB39" s="161"/>
      <c r="BD39" s="279"/>
      <c r="BE39" s="279"/>
      <c r="BF39" s="279"/>
      <c r="BG39" s="279"/>
      <c r="BH39" s="279"/>
      <c r="BI39" s="279"/>
      <c r="BJ39" s="279"/>
      <c r="BK39" s="279"/>
      <c r="BL39" s="279"/>
      <c r="BM39" s="279"/>
      <c r="BN39" s="112"/>
      <c r="BO39" s="112"/>
      <c r="BQ39" s="248"/>
    </row>
    <row r="40" spans="2:69" ht="15" customHeight="1" x14ac:dyDescent="0.25">
      <c r="B40" s="154">
        <f>Registrering!B5</f>
        <v>0</v>
      </c>
      <c r="E40" s="154">
        <f>Registrering!B4</f>
        <v>0</v>
      </c>
      <c r="BB40" s="148"/>
      <c r="BC40" s="161"/>
      <c r="BD40" s="192"/>
      <c r="BE40" s="192"/>
      <c r="BF40" s="192"/>
      <c r="BG40" s="192"/>
      <c r="BH40" s="192"/>
      <c r="BI40" s="192"/>
      <c r="BJ40" s="192"/>
      <c r="BK40" s="192"/>
      <c r="BL40" s="192"/>
      <c r="BM40" s="192"/>
      <c r="BN40" s="112"/>
      <c r="BO40" s="112"/>
      <c r="BQ40" s="248"/>
    </row>
    <row r="41" spans="2:69" s="154" customFormat="1" ht="15.75" x14ac:dyDescent="0.25">
      <c r="BB41" s="151"/>
      <c r="BN41" s="565"/>
      <c r="BO41" s="565"/>
    </row>
    <row r="42" spans="2:69" x14ac:dyDescent="0.2">
      <c r="BD42" s="149" t="str">
        <f>IF(BD41&gt;0,BD41,"")</f>
        <v/>
      </c>
      <c r="BE42" s="149" t="str">
        <f t="shared" ref="BE42:BM42" si="48">IF(BE41&gt;0,BE41,"")</f>
        <v/>
      </c>
      <c r="BF42" s="149" t="str">
        <f t="shared" si="48"/>
        <v/>
      </c>
      <c r="BG42" s="149" t="str">
        <f t="shared" si="48"/>
        <v/>
      </c>
      <c r="BH42" s="149" t="str">
        <f t="shared" si="48"/>
        <v/>
      </c>
      <c r="BI42" s="149" t="str">
        <f t="shared" si="48"/>
        <v/>
      </c>
      <c r="BJ42" s="149" t="str">
        <f t="shared" si="48"/>
        <v/>
      </c>
      <c r="BK42" s="149" t="str">
        <f t="shared" si="48"/>
        <v/>
      </c>
      <c r="BL42" s="149" t="str">
        <f t="shared" si="48"/>
        <v/>
      </c>
      <c r="BM42" s="149" t="str">
        <f t="shared" si="48"/>
        <v/>
      </c>
      <c r="BN42" s="112"/>
      <c r="BO42" s="112"/>
      <c r="BQ42" s="248"/>
    </row>
    <row r="43" spans="2:69" x14ac:dyDescent="0.2">
      <c r="Q43" s="175"/>
      <c r="BN43" s="112"/>
      <c r="BO43" s="112"/>
    </row>
    <row r="44" spans="2:69" x14ac:dyDescent="0.2">
      <c r="Q44" s="175"/>
      <c r="BD44" s="173"/>
    </row>
    <row r="45" spans="2:69" x14ac:dyDescent="0.2">
      <c r="Q45" s="245"/>
    </row>
    <row r="46" spans="2:69" x14ac:dyDescent="0.2">
      <c r="BD46" s="245"/>
    </row>
    <row r="50" spans="57:57" x14ac:dyDescent="0.2">
      <c r="BE50" s="149" t="e">
        <f>(#REF!*BD36)/(BD38+#REF!)+(BD38*BD39)/(#REF!+BD38)</f>
        <v>#REF!</v>
      </c>
    </row>
  </sheetData>
  <sheetProtection algorithmName="SHA-512" hashValue="SY65yur7MsdrnnFNkBnQhkIm0kvGdqUgsaH4ZFt8AvnslLsRqUVpuDQrvDLnmnH1R3bm9EToj1Cfqs18q6rBSA==" saltValue="Bhf70mPsz3tv6UZVysHcew==" spinCount="100000" sheet="1" objects="1" scenarios="1" formatCells="0" formatColumns="0" formatRows="0"/>
  <mergeCells count="15">
    <mergeCell ref="B37:C39"/>
    <mergeCell ref="E37:Q39"/>
    <mergeCell ref="B19:C19"/>
    <mergeCell ref="B22:C22"/>
    <mergeCell ref="B23:C23"/>
    <mergeCell ref="B24:C24"/>
    <mergeCell ref="B27:C27"/>
    <mergeCell ref="B25:C25"/>
    <mergeCell ref="B26:C26"/>
    <mergeCell ref="B28:C28"/>
    <mergeCell ref="B29:C29"/>
    <mergeCell ref="B30:C30"/>
    <mergeCell ref="B31:C31"/>
    <mergeCell ref="B32:C32"/>
    <mergeCell ref="B33:C33"/>
  </mergeCells>
  <conditionalFormatting sqref="B8:B16">
    <cfRule type="expression" dxfId="133" priority="115" stopIfTrue="1">
      <formula>#REF!="NEI"</formula>
    </cfRule>
  </conditionalFormatting>
  <conditionalFormatting sqref="B19:B35">
    <cfRule type="expression" dxfId="132" priority="316" stopIfTrue="1">
      <formula>#REF!="NEI"</formula>
    </cfRule>
  </conditionalFormatting>
  <conditionalFormatting sqref="B36">
    <cfRule type="expression" dxfId="131" priority="348">
      <formula>#REF!="Andel"</formula>
    </cfRule>
  </conditionalFormatting>
  <conditionalFormatting sqref="B4:E7">
    <cfRule type="expression" dxfId="130" priority="191" stopIfTrue="1">
      <formula>#REF!="NEI"</formula>
    </cfRule>
  </conditionalFormatting>
  <conditionalFormatting sqref="B17:S17">
    <cfRule type="expression" dxfId="129" priority="363" stopIfTrue="1">
      <formula>#REF!="NEI"</formula>
    </cfRule>
  </conditionalFormatting>
  <conditionalFormatting sqref="B3:T3">
    <cfRule type="expression" dxfId="128" priority="321" stopIfTrue="1">
      <formula>#REF!="NEI"</formula>
    </cfRule>
  </conditionalFormatting>
  <conditionalFormatting sqref="C36">
    <cfRule type="expression" dxfId="127" priority="347" stopIfTrue="1">
      <formula>#REF!="NEI"</formula>
    </cfRule>
  </conditionalFormatting>
  <conditionalFormatting sqref="C9:D16">
    <cfRule type="expression" dxfId="126" priority="112" stopIfTrue="1">
      <formula>#REF!="NEI"</formula>
    </cfRule>
  </conditionalFormatting>
  <conditionalFormatting sqref="C8:S8">
    <cfRule type="expression" dxfId="125" priority="366" stopIfTrue="1">
      <formula>#REF!="NEI"</formula>
    </cfRule>
  </conditionalFormatting>
  <conditionalFormatting sqref="D25:D35">
    <cfRule type="expression" dxfId="124" priority="12" stopIfTrue="1">
      <formula>#REF!="NEI"</formula>
    </cfRule>
  </conditionalFormatting>
  <conditionalFormatting sqref="D19:E24">
    <cfRule type="expression" dxfId="123" priority="377" stopIfTrue="1">
      <formula>#REF!="NEI"</formula>
    </cfRule>
  </conditionalFormatting>
  <conditionalFormatting sqref="E1 P1 B2:F2">
    <cfRule type="expression" dxfId="122" priority="379" stopIfTrue="1">
      <formula>#REF!="NEI"</formula>
    </cfRule>
  </conditionalFormatting>
  <conditionalFormatting sqref="E9:E11">
    <cfRule type="expression" dxfId="121" priority="329" stopIfTrue="1">
      <formula>#REF!="NEI"</formula>
    </cfRule>
  </conditionalFormatting>
  <conditionalFormatting sqref="E25">
    <cfRule type="expression" dxfId="120" priority="328" stopIfTrue="1">
      <formula>#REF!="NEI"</formula>
    </cfRule>
  </conditionalFormatting>
  <conditionalFormatting sqref="E26:P35">
    <cfRule type="expression" dxfId="119" priority="322" stopIfTrue="1">
      <formula>#REF!="NEI"</formula>
    </cfRule>
  </conditionalFormatting>
  <conditionalFormatting sqref="F9">
    <cfRule type="expression" dxfId="118" priority="372" stopIfTrue="1">
      <formula>#REF!="NEI"</formula>
    </cfRule>
  </conditionalFormatting>
  <conditionalFormatting sqref="F13:F16">
    <cfRule type="expression" dxfId="117" priority="113" stopIfTrue="1">
      <formula>#REF!="NEI"</formula>
    </cfRule>
  </conditionalFormatting>
  <conditionalFormatting sqref="F4:O7">
    <cfRule type="expression" dxfId="116" priority="3">
      <formula>#REF!="Finansieringsandel"</formula>
    </cfRule>
  </conditionalFormatting>
  <conditionalFormatting sqref="F11:O11">
    <cfRule type="expression" dxfId="115" priority="380">
      <formula>#REF!="Finansieringsandel"</formula>
    </cfRule>
  </conditionalFormatting>
  <conditionalFormatting sqref="F19:O25">
    <cfRule type="expression" dxfId="114" priority="326" stopIfTrue="1">
      <formula>#REF!="NEI"</formula>
    </cfRule>
  </conditionalFormatting>
  <conditionalFormatting sqref="F10:S10">
    <cfRule type="expression" dxfId="113" priority="345" stopIfTrue="1">
      <formula>#REF!="NEI"</formula>
    </cfRule>
  </conditionalFormatting>
  <conditionalFormatting sqref="P20:P25 Q27:R27">
    <cfRule type="expression" dxfId="112" priority="327" stopIfTrue="1">
      <formula>#REF!="NEI"</formula>
    </cfRule>
  </conditionalFormatting>
  <conditionalFormatting sqref="P5:Q7">
    <cfRule type="expression" dxfId="111" priority="194" stopIfTrue="1">
      <formula>#REF!="NEI"</formula>
    </cfRule>
  </conditionalFormatting>
  <conditionalFormatting sqref="P13:S16">
    <cfRule type="expression" dxfId="110" priority="114" stopIfTrue="1">
      <formula>#REF!="NEI"</formula>
    </cfRule>
  </conditionalFormatting>
  <conditionalFormatting sqref="Q11:S12">
    <cfRule type="expression" dxfId="109" priority="360" stopIfTrue="1">
      <formula>#REF!="NEI"</formula>
    </cfRule>
  </conditionalFormatting>
  <conditionalFormatting sqref="R28:R34 T28:T34">
    <cfRule type="expression" dxfId="108" priority="349" stopIfTrue="1">
      <formula>#REF!="NEI"</formula>
    </cfRule>
  </conditionalFormatting>
  <conditionalFormatting sqref="S5:T7">
    <cfRule type="expression" dxfId="107" priority="190" stopIfTrue="1">
      <formula>#REF!="NEI"</formula>
    </cfRule>
  </conditionalFormatting>
  <conditionalFormatting sqref="AS3:BB3">
    <cfRule type="expression" dxfId="106" priority="369" stopIfTrue="1">
      <formula>#REF!="NEI"</formula>
    </cfRule>
  </conditionalFormatting>
  <conditionalFormatting sqref="AS8:BB8">
    <cfRule type="expression" dxfId="105" priority="368" stopIfTrue="1">
      <formula>#REF!="NEI"</formula>
    </cfRule>
  </conditionalFormatting>
  <conditionalFormatting sqref="AS10:BB10">
    <cfRule type="expression" dxfId="104" priority="354" stopIfTrue="1">
      <formula>#REF!="NEI"</formula>
    </cfRule>
  </conditionalFormatting>
  <conditionalFormatting sqref="AS17:BB17">
    <cfRule type="expression" dxfId="103" priority="355" stopIfTrue="1">
      <formula>#REF!="NEI"</formula>
    </cfRule>
  </conditionalFormatting>
  <conditionalFormatting sqref="BD3:BM3">
    <cfRule type="expression" dxfId="102" priority="370" stopIfTrue="1">
      <formula>#REF!="NEI"</formula>
    </cfRule>
  </conditionalFormatting>
  <conditionalFormatting sqref="BD8:BM8">
    <cfRule type="expression" dxfId="101" priority="371" stopIfTrue="1">
      <formula>#REF!="NEI"</formula>
    </cfRule>
  </conditionalFormatting>
  <conditionalFormatting sqref="BR1:BZ3 P19:S19 T21:T25 Q26:T26 R28:T28 S29:T29 R30:S30 R31:T34 Q35:S35 BQ36:BQ42">
    <cfRule type="expression" dxfId="100" priority="376" stopIfTrue="1">
      <formula>#REF!="NEI"</formula>
    </cfRule>
  </conditionalFormatting>
  <conditionalFormatting sqref="CA3:CB8">
    <cfRule type="expression" dxfId="99" priority="357" stopIfTrue="1">
      <formula>#REF!="NEI"</formula>
    </cfRule>
  </conditionalFormatting>
  <dataValidations count="1">
    <dataValidation type="list" allowBlank="1" showInputMessage="1" showErrorMessage="1" sqref="C4:C7" xr:uid="{00000000-0002-0000-0500-000000000000}">
      <formula1>"Prosjektansatt, Frikjøp eksisterende ansatt"</formula1>
    </dataValidation>
  </dataValidations>
  <pageMargins left="0.7" right="0.7" top="0.75" bottom="0.75" header="0.3" footer="0.3"/>
  <pageSetup paperSize="9" scale="53" fitToHeight="0" orientation="landscape"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1000000}">
          <x14:formula1>
            <xm:f>Tabeller!$G$75:$G$83</xm:f>
          </x14:formula1>
          <xm:sqref>B11:B16</xm:sqref>
        </x14:dataValidation>
        <x14:dataValidation type="list" allowBlank="1" showInputMessage="1" showErrorMessage="1" prompt="Feltet må fylles inn!" xr:uid="{00000000-0002-0000-0500-000002000000}">
          <x14:formula1>
            <xm:f>Tabeller!$G$54:$G$62</xm:f>
          </x14:formula1>
          <xm:sqref>B4:B7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rgb="FF00B050"/>
    <pageSetUpPr fitToPage="1"/>
  </sheetPr>
  <dimension ref="A1:Q64"/>
  <sheetViews>
    <sheetView showGridLines="0" zoomScale="70" zoomScaleNormal="70" zoomScalePageLayoutView="85" workbookViewId="0">
      <selection activeCell="C15" sqref="C15"/>
    </sheetView>
  </sheetViews>
  <sheetFormatPr baseColWidth="10" defaultColWidth="9.140625" defaultRowHeight="12.75" x14ac:dyDescent="0.2"/>
  <cols>
    <col min="1" max="1" width="31.42578125" style="22" customWidth="1"/>
    <col min="2" max="2" width="12.140625" style="22" customWidth="1"/>
    <col min="3" max="3" width="30" style="22" customWidth="1"/>
    <col min="4" max="4" width="19.28515625" style="22" customWidth="1"/>
    <col min="5" max="5" width="18" style="22" customWidth="1"/>
    <col min="6" max="9" width="18.140625" style="22" customWidth="1"/>
    <col min="10" max="10" width="18" style="22" customWidth="1"/>
    <col min="11" max="11" width="18.42578125" style="22" customWidth="1"/>
    <col min="12" max="12" width="15.42578125" style="22" customWidth="1"/>
    <col min="13" max="13" width="18.42578125" style="22" customWidth="1"/>
    <col min="14" max="14" width="18.7109375" style="22" customWidth="1"/>
    <col min="15" max="15" width="18.7109375" customWidth="1"/>
    <col min="16" max="17" width="18.7109375" style="22" customWidth="1"/>
    <col min="18" max="21" width="12.85546875" style="22" customWidth="1"/>
    <col min="22" max="22" width="11.7109375" style="22" customWidth="1"/>
    <col min="23" max="23" width="12.28515625" style="22" customWidth="1"/>
    <col min="24" max="24" width="10.85546875" style="22" bestFit="1" customWidth="1"/>
    <col min="25" max="26" width="10.85546875" style="22" customWidth="1"/>
    <col min="27" max="34" width="9.140625" style="22"/>
    <col min="35" max="35" width="11.28515625" style="22" bestFit="1" customWidth="1"/>
    <col min="36" max="16384" width="9.140625" style="22"/>
  </cols>
  <sheetData>
    <row r="1" spans="1:17" ht="20.25" customHeight="1" x14ac:dyDescent="0.25">
      <c r="A1" s="24" t="s">
        <v>192</v>
      </c>
      <c r="C1" s="21"/>
    </row>
    <row r="2" spans="1:17" ht="18.75" x14ac:dyDescent="0.3">
      <c r="A2" s="23" t="s">
        <v>53</v>
      </c>
      <c r="B2" s="23" t="str">
        <f>IF(Registrering!B3="","",Registrering!B3)</f>
        <v/>
      </c>
      <c r="C2" s="21"/>
    </row>
    <row r="3" spans="1:17" ht="21" x14ac:dyDescent="0.35">
      <c r="C3" s="24"/>
      <c r="E3" s="29"/>
    </row>
    <row r="4" spans="1:17" ht="15" x14ac:dyDescent="0.25">
      <c r="A4" s="69"/>
      <c r="B4" s="242" t="s">
        <v>72</v>
      </c>
      <c r="C4" s="242" t="s">
        <v>104</v>
      </c>
      <c r="D4" s="244" t="s">
        <v>70</v>
      </c>
      <c r="E4" s="243">
        <f>Budsjett!K3</f>
        <v>1</v>
      </c>
      <c r="F4" s="243">
        <f>E4+1</f>
        <v>2</v>
      </c>
      <c r="G4" s="243">
        <f>F4+1</f>
        <v>3</v>
      </c>
      <c r="H4" s="243">
        <f t="shared" ref="H4:N4" si="0">G4+1</f>
        <v>4</v>
      </c>
      <c r="I4" s="243">
        <f t="shared" si="0"/>
        <v>5</v>
      </c>
      <c r="J4" s="243">
        <f t="shared" si="0"/>
        <v>6</v>
      </c>
      <c r="K4" s="243">
        <f t="shared" si="0"/>
        <v>7</v>
      </c>
      <c r="L4" s="243">
        <f t="shared" si="0"/>
        <v>8</v>
      </c>
      <c r="M4" s="243">
        <f t="shared" si="0"/>
        <v>9</v>
      </c>
      <c r="N4" s="243">
        <f t="shared" si="0"/>
        <v>10</v>
      </c>
      <c r="O4" s="243">
        <f t="shared" ref="O4" si="1">N4+1</f>
        <v>11</v>
      </c>
      <c r="P4" s="243">
        <f t="shared" ref="P4" si="2">O4+1</f>
        <v>12</v>
      </c>
      <c r="Q4" s="243">
        <f t="shared" ref="Q4" si="3">P4+1</f>
        <v>13</v>
      </c>
    </row>
    <row r="5" spans="1:17" ht="15" x14ac:dyDescent="0.25">
      <c r="A5" s="322" t="s">
        <v>235</v>
      </c>
      <c r="B5" s="389"/>
      <c r="C5" s="67"/>
      <c r="D5" s="388"/>
      <c r="E5" s="68"/>
      <c r="F5" s="68"/>
      <c r="G5" s="68"/>
      <c r="H5" s="68"/>
      <c r="I5" s="68"/>
      <c r="J5" s="68"/>
      <c r="K5" s="68"/>
      <c r="L5" s="68"/>
      <c r="M5" s="68"/>
      <c r="N5" s="68"/>
      <c r="O5" s="68"/>
      <c r="P5" s="68"/>
      <c r="Q5" s="68"/>
    </row>
    <row r="6" spans="1:17" ht="15" x14ac:dyDescent="0.25">
      <c r="A6" s="323" t="s">
        <v>236</v>
      </c>
      <c r="B6" s="389"/>
      <c r="C6" s="585"/>
      <c r="D6" s="388"/>
      <c r="E6" s="596"/>
      <c r="F6" s="596"/>
      <c r="G6" s="596"/>
      <c r="H6" s="596"/>
      <c r="I6" s="596"/>
      <c r="J6" s="596"/>
      <c r="K6" s="596"/>
      <c r="L6" s="596"/>
      <c r="M6" s="592"/>
      <c r="N6" s="592"/>
      <c r="O6" s="592"/>
      <c r="P6" s="592"/>
      <c r="Q6" s="592"/>
    </row>
    <row r="7" spans="1:17" ht="15" x14ac:dyDescent="0.25">
      <c r="A7" s="323" t="s">
        <v>237</v>
      </c>
      <c r="B7" s="389"/>
      <c r="C7" s="585"/>
      <c r="D7" s="388"/>
      <c r="E7" s="596"/>
      <c r="F7" s="596"/>
      <c r="G7" s="596"/>
      <c r="H7" s="596"/>
      <c r="I7" s="596"/>
      <c r="J7" s="596"/>
      <c r="K7" s="596"/>
      <c r="L7" s="596"/>
      <c r="M7" s="592"/>
      <c r="N7" s="592"/>
      <c r="O7" s="592"/>
      <c r="P7" s="592"/>
      <c r="Q7" s="592"/>
    </row>
    <row r="8" spans="1:17" ht="15" x14ac:dyDescent="0.25">
      <c r="A8" s="324" t="s">
        <v>238</v>
      </c>
      <c r="B8" s="325" t="s">
        <v>59</v>
      </c>
      <c r="C8" s="585"/>
      <c r="D8" s="388">
        <f>SUM(E8:Q8)</f>
        <v>0</v>
      </c>
      <c r="E8" s="388">
        <f t="shared" ref="E8:N8" si="4">E6*E7</f>
        <v>0</v>
      </c>
      <c r="F8" s="388">
        <f t="shared" si="4"/>
        <v>0</v>
      </c>
      <c r="G8" s="388">
        <f t="shared" si="4"/>
        <v>0</v>
      </c>
      <c r="H8" s="388">
        <f t="shared" si="4"/>
        <v>0</v>
      </c>
      <c r="I8" s="388">
        <f t="shared" si="4"/>
        <v>0</v>
      </c>
      <c r="J8" s="388">
        <f t="shared" si="4"/>
        <v>0</v>
      </c>
      <c r="K8" s="388">
        <f t="shared" si="4"/>
        <v>0</v>
      </c>
      <c r="L8" s="388">
        <f t="shared" si="4"/>
        <v>0</v>
      </c>
      <c r="M8" s="388">
        <f t="shared" si="4"/>
        <v>0</v>
      </c>
      <c r="N8" s="388">
        <f t="shared" si="4"/>
        <v>0</v>
      </c>
      <c r="O8" s="388">
        <f t="shared" ref="O8:Q8" si="5">O6*O7</f>
        <v>0</v>
      </c>
      <c r="P8" s="388">
        <f t="shared" si="5"/>
        <v>0</v>
      </c>
      <c r="Q8" s="388">
        <f t="shared" si="5"/>
        <v>0</v>
      </c>
    </row>
    <row r="9" spans="1:17" ht="15" x14ac:dyDescent="0.25">
      <c r="A9" s="322" t="s">
        <v>239</v>
      </c>
      <c r="C9" s="340"/>
      <c r="D9" s="388"/>
      <c r="E9" s="341"/>
      <c r="F9" s="341"/>
      <c r="G9" s="341"/>
      <c r="H9" s="341"/>
      <c r="I9" s="341"/>
      <c r="J9" s="341"/>
      <c r="K9" s="341"/>
      <c r="L9" s="341"/>
      <c r="M9" s="341"/>
      <c r="N9" s="341"/>
      <c r="O9" s="341"/>
      <c r="P9" s="341"/>
      <c r="Q9" s="341"/>
    </row>
    <row r="10" spans="1:17" ht="15" x14ac:dyDescent="0.25">
      <c r="A10" s="323" t="s">
        <v>236</v>
      </c>
      <c r="B10" s="377"/>
      <c r="C10" s="585"/>
      <c r="D10" s="388"/>
      <c r="E10" s="596"/>
      <c r="F10" s="596"/>
      <c r="G10" s="596"/>
      <c r="H10" s="596"/>
      <c r="I10" s="596"/>
      <c r="J10" s="596"/>
      <c r="K10" s="596"/>
      <c r="L10" s="596"/>
      <c r="M10" s="592"/>
      <c r="N10" s="592"/>
      <c r="O10" s="592"/>
      <c r="P10" s="592"/>
      <c r="Q10" s="592"/>
    </row>
    <row r="11" spans="1:17" ht="15" x14ac:dyDescent="0.25">
      <c r="A11" s="323" t="s">
        <v>237</v>
      </c>
      <c r="B11" s="389"/>
      <c r="C11" s="585"/>
      <c r="D11" s="388"/>
      <c r="E11" s="596"/>
      <c r="F11" s="596"/>
      <c r="G11" s="596"/>
      <c r="H11" s="596"/>
      <c r="I11" s="596"/>
      <c r="J11" s="596"/>
      <c r="K11" s="596"/>
      <c r="L11" s="596"/>
      <c r="M11" s="592"/>
      <c r="N11" s="592"/>
      <c r="O11" s="592"/>
      <c r="P11" s="592"/>
      <c r="Q11" s="592"/>
    </row>
    <row r="12" spans="1:17" ht="15" x14ac:dyDescent="0.25">
      <c r="A12" s="324" t="s">
        <v>238</v>
      </c>
      <c r="B12" s="325" t="s">
        <v>59</v>
      </c>
      <c r="C12" s="585"/>
      <c r="D12" s="388">
        <f>SUM(E12:Q12)</f>
        <v>0</v>
      </c>
      <c r="E12" s="604">
        <f t="shared" ref="E12:N12" si="6">E10*E11</f>
        <v>0</v>
      </c>
      <c r="F12" s="604">
        <f t="shared" si="6"/>
        <v>0</v>
      </c>
      <c r="G12" s="604">
        <f t="shared" si="6"/>
        <v>0</v>
      </c>
      <c r="H12" s="604">
        <f t="shared" si="6"/>
        <v>0</v>
      </c>
      <c r="I12" s="604">
        <f t="shared" si="6"/>
        <v>0</v>
      </c>
      <c r="J12" s="604">
        <f t="shared" si="6"/>
        <v>0</v>
      </c>
      <c r="K12" s="604">
        <f t="shared" si="6"/>
        <v>0</v>
      </c>
      <c r="L12" s="604">
        <f t="shared" si="6"/>
        <v>0</v>
      </c>
      <c r="M12" s="604">
        <f t="shared" si="6"/>
        <v>0</v>
      </c>
      <c r="N12" s="604">
        <f t="shared" si="6"/>
        <v>0</v>
      </c>
      <c r="O12" s="604">
        <f t="shared" ref="O12:Q12" si="7">O10*O11</f>
        <v>0</v>
      </c>
      <c r="P12" s="604">
        <f t="shared" si="7"/>
        <v>0</v>
      </c>
      <c r="Q12" s="604">
        <f t="shared" si="7"/>
        <v>0</v>
      </c>
    </row>
    <row r="13" spans="1:17" ht="15" x14ac:dyDescent="0.25">
      <c r="A13" s="322" t="s">
        <v>240</v>
      </c>
      <c r="B13" s="389"/>
      <c r="C13" s="340"/>
      <c r="D13" s="388"/>
      <c r="E13" s="341"/>
      <c r="F13" s="341"/>
      <c r="G13" s="341"/>
      <c r="H13" s="341"/>
      <c r="I13" s="341"/>
      <c r="J13" s="341"/>
      <c r="K13" s="341"/>
      <c r="L13" s="341"/>
      <c r="M13" s="341"/>
      <c r="N13" s="341"/>
      <c r="O13" s="341"/>
      <c r="P13" s="341"/>
      <c r="Q13" s="341"/>
    </row>
    <row r="14" spans="1:17" ht="15" x14ac:dyDescent="0.25">
      <c r="A14" s="323" t="s">
        <v>236</v>
      </c>
      <c r="B14" s="389"/>
      <c r="C14" s="585"/>
      <c r="D14" s="388"/>
      <c r="E14" s="592"/>
      <c r="F14" s="592"/>
      <c r="G14" s="592"/>
      <c r="H14" s="592"/>
      <c r="I14" s="592"/>
      <c r="J14" s="592"/>
      <c r="K14" s="592"/>
      <c r="L14" s="592"/>
      <c r="M14" s="592"/>
      <c r="N14" s="592"/>
      <c r="O14" s="592"/>
      <c r="P14" s="592"/>
      <c r="Q14" s="592"/>
    </row>
    <row r="15" spans="1:17" ht="15" x14ac:dyDescent="0.25">
      <c r="A15" s="323" t="s">
        <v>237</v>
      </c>
      <c r="B15" s="389"/>
      <c r="C15" s="585"/>
      <c r="D15" s="388"/>
      <c r="E15" s="592"/>
      <c r="F15" s="592"/>
      <c r="G15" s="592"/>
      <c r="H15" s="592"/>
      <c r="I15" s="592"/>
      <c r="J15" s="592"/>
      <c r="K15" s="592"/>
      <c r="L15" s="592"/>
      <c r="M15" s="592"/>
      <c r="N15" s="592"/>
      <c r="O15" s="592"/>
      <c r="P15" s="592"/>
      <c r="Q15" s="592"/>
    </row>
    <row r="16" spans="1:17" ht="15" x14ac:dyDescent="0.25">
      <c r="A16" s="324" t="s">
        <v>238</v>
      </c>
      <c r="B16" s="325" t="s">
        <v>59</v>
      </c>
      <c r="C16" s="585"/>
      <c r="D16" s="388">
        <f>SUM(E16:Q16)</f>
        <v>0</v>
      </c>
      <c r="E16" s="604">
        <f>E14*E15</f>
        <v>0</v>
      </c>
      <c r="F16" s="604">
        <f t="shared" ref="F16:N16" si="8">F14*F15</f>
        <v>0</v>
      </c>
      <c r="G16" s="604">
        <f t="shared" si="8"/>
        <v>0</v>
      </c>
      <c r="H16" s="604">
        <f t="shared" si="8"/>
        <v>0</v>
      </c>
      <c r="I16" s="604">
        <f t="shared" si="8"/>
        <v>0</v>
      </c>
      <c r="J16" s="604">
        <f t="shared" si="8"/>
        <v>0</v>
      </c>
      <c r="K16" s="604">
        <f t="shared" si="8"/>
        <v>0</v>
      </c>
      <c r="L16" s="604">
        <f t="shared" si="8"/>
        <v>0</v>
      </c>
      <c r="M16" s="604">
        <f t="shared" si="8"/>
        <v>0</v>
      </c>
      <c r="N16" s="604">
        <f t="shared" si="8"/>
        <v>0</v>
      </c>
      <c r="O16" s="604">
        <f t="shared" ref="O16:Q16" si="9">O14*O15</f>
        <v>0</v>
      </c>
      <c r="P16" s="604">
        <f t="shared" si="9"/>
        <v>0</v>
      </c>
      <c r="Q16" s="604">
        <f t="shared" si="9"/>
        <v>0</v>
      </c>
    </row>
    <row r="17" spans="1:17" ht="15" x14ac:dyDescent="0.25">
      <c r="A17" s="322" t="s">
        <v>241</v>
      </c>
      <c r="B17" s="389"/>
      <c r="C17" s="340"/>
      <c r="D17" s="388"/>
      <c r="E17" s="341"/>
      <c r="F17" s="341"/>
      <c r="G17" s="341"/>
      <c r="H17" s="341"/>
      <c r="I17" s="341"/>
      <c r="J17" s="341"/>
      <c r="K17" s="341"/>
      <c r="L17" s="341"/>
      <c r="M17" s="341"/>
      <c r="N17" s="341"/>
      <c r="O17" s="341"/>
      <c r="P17" s="341"/>
      <c r="Q17" s="341"/>
    </row>
    <row r="18" spans="1:17" ht="15" x14ac:dyDescent="0.25">
      <c r="A18" s="323" t="s">
        <v>236</v>
      </c>
      <c r="B18" s="389"/>
      <c r="C18" s="585"/>
      <c r="D18" s="388"/>
      <c r="E18" s="592"/>
      <c r="F18" s="592"/>
      <c r="G18" s="592"/>
      <c r="H18" s="592"/>
      <c r="I18" s="592"/>
      <c r="J18" s="592"/>
      <c r="K18" s="592"/>
      <c r="L18" s="592"/>
      <c r="M18" s="592"/>
      <c r="N18" s="592"/>
      <c r="O18" s="592"/>
      <c r="P18" s="592"/>
      <c r="Q18" s="592"/>
    </row>
    <row r="19" spans="1:17" ht="15" x14ac:dyDescent="0.25">
      <c r="A19" s="323" t="s">
        <v>237</v>
      </c>
      <c r="B19" s="389"/>
      <c r="C19" s="585"/>
      <c r="D19" s="388"/>
      <c r="E19" s="592"/>
      <c r="F19" s="592"/>
      <c r="G19" s="592"/>
      <c r="H19" s="592"/>
      <c r="I19" s="592"/>
      <c r="J19" s="592"/>
      <c r="K19" s="592"/>
      <c r="L19" s="592"/>
      <c r="M19" s="592"/>
      <c r="N19" s="592"/>
      <c r="O19" s="592"/>
      <c r="P19" s="592"/>
      <c r="Q19" s="592"/>
    </row>
    <row r="20" spans="1:17" ht="15" x14ac:dyDescent="0.25">
      <c r="A20" s="324" t="s">
        <v>238</v>
      </c>
      <c r="B20" s="325" t="s">
        <v>59</v>
      </c>
      <c r="C20" s="585"/>
      <c r="D20" s="388">
        <f>SUM(E20:Q20)</f>
        <v>0</v>
      </c>
      <c r="E20" s="604">
        <f>E18*E19</f>
        <v>0</v>
      </c>
      <c r="F20" s="604">
        <f t="shared" ref="F20:N20" si="10">F18*F19</f>
        <v>0</v>
      </c>
      <c r="G20" s="604">
        <f t="shared" si="10"/>
        <v>0</v>
      </c>
      <c r="H20" s="604">
        <f t="shared" si="10"/>
        <v>0</v>
      </c>
      <c r="I20" s="604">
        <f t="shared" si="10"/>
        <v>0</v>
      </c>
      <c r="J20" s="604">
        <f t="shared" si="10"/>
        <v>0</v>
      </c>
      <c r="K20" s="604">
        <f t="shared" si="10"/>
        <v>0</v>
      </c>
      <c r="L20" s="604">
        <f t="shared" si="10"/>
        <v>0</v>
      </c>
      <c r="M20" s="604">
        <f t="shared" si="10"/>
        <v>0</v>
      </c>
      <c r="N20" s="604">
        <f t="shared" si="10"/>
        <v>0</v>
      </c>
      <c r="O20" s="604">
        <f t="shared" ref="O20:Q20" si="11">O18*O19</f>
        <v>0</v>
      </c>
      <c r="P20" s="604">
        <f t="shared" si="11"/>
        <v>0</v>
      </c>
      <c r="Q20" s="604">
        <f t="shared" si="11"/>
        <v>0</v>
      </c>
    </row>
    <row r="21" spans="1:17" ht="15" x14ac:dyDescent="0.25">
      <c r="A21" s="322" t="s">
        <v>242</v>
      </c>
      <c r="B21" s="389"/>
      <c r="C21" s="340"/>
      <c r="D21" s="388"/>
      <c r="E21" s="341"/>
      <c r="F21" s="341"/>
      <c r="G21" s="341"/>
      <c r="H21" s="341"/>
      <c r="I21" s="341"/>
      <c r="J21" s="341"/>
      <c r="K21" s="341"/>
      <c r="L21" s="341"/>
      <c r="M21" s="341"/>
      <c r="N21" s="341"/>
      <c r="O21" s="341"/>
      <c r="P21" s="341"/>
      <c r="Q21" s="341"/>
    </row>
    <row r="22" spans="1:17" ht="15" x14ac:dyDescent="0.25">
      <c r="A22" s="323" t="s">
        <v>236</v>
      </c>
      <c r="B22" s="389"/>
      <c r="C22" s="585"/>
      <c r="D22" s="388"/>
      <c r="E22" s="592"/>
      <c r="F22" s="592"/>
      <c r="G22" s="592"/>
      <c r="H22" s="592"/>
      <c r="I22" s="592"/>
      <c r="J22" s="592"/>
      <c r="K22" s="592"/>
      <c r="L22" s="592"/>
      <c r="M22" s="592"/>
      <c r="N22" s="592"/>
      <c r="O22" s="592"/>
      <c r="P22" s="592"/>
      <c r="Q22" s="592"/>
    </row>
    <row r="23" spans="1:17" ht="15" x14ac:dyDescent="0.25">
      <c r="A23" s="323" t="s">
        <v>237</v>
      </c>
      <c r="B23" s="389"/>
      <c r="C23" s="585"/>
      <c r="D23" s="388"/>
      <c r="E23" s="592"/>
      <c r="F23" s="592"/>
      <c r="G23" s="592"/>
      <c r="H23" s="592"/>
      <c r="I23" s="592"/>
      <c r="J23" s="592"/>
      <c r="K23" s="592"/>
      <c r="L23" s="592"/>
      <c r="M23" s="592"/>
      <c r="N23" s="592"/>
      <c r="O23" s="592"/>
      <c r="P23" s="592"/>
      <c r="Q23" s="592"/>
    </row>
    <row r="24" spans="1:17" ht="15" x14ac:dyDescent="0.25">
      <c r="A24" s="324" t="s">
        <v>238</v>
      </c>
      <c r="B24" s="325" t="s">
        <v>59</v>
      </c>
      <c r="C24" s="585"/>
      <c r="D24" s="388">
        <f>SUM(E24:Q24)</f>
        <v>0</v>
      </c>
      <c r="E24" s="604">
        <f>E22*E23</f>
        <v>0</v>
      </c>
      <c r="F24" s="604">
        <f t="shared" ref="F24:N24" si="12">F22*F23</f>
        <v>0</v>
      </c>
      <c r="G24" s="604">
        <f t="shared" si="12"/>
        <v>0</v>
      </c>
      <c r="H24" s="604">
        <f t="shared" si="12"/>
        <v>0</v>
      </c>
      <c r="I24" s="604">
        <f t="shared" si="12"/>
        <v>0</v>
      </c>
      <c r="J24" s="604">
        <f t="shared" si="12"/>
        <v>0</v>
      </c>
      <c r="K24" s="604">
        <f t="shared" si="12"/>
        <v>0</v>
      </c>
      <c r="L24" s="604">
        <f t="shared" si="12"/>
        <v>0</v>
      </c>
      <c r="M24" s="604">
        <f t="shared" si="12"/>
        <v>0</v>
      </c>
      <c r="N24" s="604">
        <f t="shared" si="12"/>
        <v>0</v>
      </c>
      <c r="O24" s="604">
        <f t="shared" ref="O24:Q24" si="13">O22*O23</f>
        <v>0</v>
      </c>
      <c r="P24" s="604">
        <f t="shared" si="13"/>
        <v>0</v>
      </c>
      <c r="Q24" s="604">
        <f t="shared" si="13"/>
        <v>0</v>
      </c>
    </row>
    <row r="25" spans="1:17" ht="15" x14ac:dyDescent="0.25">
      <c r="A25" s="322" t="s">
        <v>243</v>
      </c>
      <c r="B25" s="389"/>
      <c r="C25" s="340"/>
      <c r="D25" s="388"/>
      <c r="E25" s="341"/>
      <c r="F25" s="341"/>
      <c r="G25" s="341"/>
      <c r="H25" s="341"/>
      <c r="I25" s="341"/>
      <c r="J25" s="341"/>
      <c r="K25" s="341"/>
      <c r="L25" s="341"/>
      <c r="M25" s="341"/>
      <c r="N25" s="341"/>
      <c r="O25" s="341"/>
      <c r="P25" s="341"/>
      <c r="Q25" s="341"/>
    </row>
    <row r="26" spans="1:17" ht="15" x14ac:dyDescent="0.25">
      <c r="A26" s="323" t="s">
        <v>236</v>
      </c>
      <c r="B26" s="389"/>
      <c r="C26" s="585"/>
      <c r="D26" s="388"/>
      <c r="E26" s="592"/>
      <c r="F26" s="592"/>
      <c r="G26" s="592"/>
      <c r="H26" s="592"/>
      <c r="I26" s="592"/>
      <c r="J26" s="592"/>
      <c r="K26" s="592"/>
      <c r="L26" s="592"/>
      <c r="M26" s="592"/>
      <c r="N26" s="592"/>
      <c r="O26" s="592"/>
      <c r="P26" s="592"/>
      <c r="Q26" s="592"/>
    </row>
    <row r="27" spans="1:17" ht="15" x14ac:dyDescent="0.25">
      <c r="A27" s="323" t="s">
        <v>237</v>
      </c>
      <c r="B27" s="389"/>
      <c r="C27" s="585"/>
      <c r="D27" s="388"/>
      <c r="E27" s="592"/>
      <c r="F27" s="592"/>
      <c r="G27" s="592"/>
      <c r="H27" s="592"/>
      <c r="I27" s="592"/>
      <c r="J27" s="592"/>
      <c r="K27" s="592"/>
      <c r="L27" s="592"/>
      <c r="M27" s="592"/>
      <c r="N27" s="592"/>
      <c r="O27" s="592"/>
      <c r="P27" s="592"/>
      <c r="Q27" s="592"/>
    </row>
    <row r="28" spans="1:17" ht="15" x14ac:dyDescent="0.25">
      <c r="A28" s="324" t="s">
        <v>238</v>
      </c>
      <c r="B28" s="325" t="s">
        <v>59</v>
      </c>
      <c r="C28" s="585"/>
      <c r="D28" s="388">
        <f>SUM(E28:Q28)</f>
        <v>0</v>
      </c>
      <c r="E28" s="604">
        <f>E26*E27</f>
        <v>0</v>
      </c>
      <c r="F28" s="604">
        <f t="shared" ref="F28:N28" si="14">F26*F27</f>
        <v>0</v>
      </c>
      <c r="G28" s="604">
        <f t="shared" si="14"/>
        <v>0</v>
      </c>
      <c r="H28" s="604">
        <f t="shared" si="14"/>
        <v>0</v>
      </c>
      <c r="I28" s="604">
        <f t="shared" si="14"/>
        <v>0</v>
      </c>
      <c r="J28" s="604">
        <f t="shared" si="14"/>
        <v>0</v>
      </c>
      <c r="K28" s="604">
        <f t="shared" si="14"/>
        <v>0</v>
      </c>
      <c r="L28" s="604">
        <f t="shared" si="14"/>
        <v>0</v>
      </c>
      <c r="M28" s="604">
        <f t="shared" si="14"/>
        <v>0</v>
      </c>
      <c r="N28" s="604">
        <f t="shared" si="14"/>
        <v>0</v>
      </c>
      <c r="O28" s="604">
        <f t="shared" ref="O28:Q28" si="15">O26*O27</f>
        <v>0</v>
      </c>
      <c r="P28" s="604">
        <f t="shared" si="15"/>
        <v>0</v>
      </c>
      <c r="Q28" s="604">
        <f t="shared" si="15"/>
        <v>0</v>
      </c>
    </row>
    <row r="29" spans="1:17" ht="15" x14ac:dyDescent="0.25">
      <c r="A29" s="322" t="s">
        <v>244</v>
      </c>
      <c r="B29" s="389"/>
      <c r="C29" s="340"/>
      <c r="D29" s="388"/>
      <c r="E29" s="341"/>
      <c r="F29" s="341"/>
      <c r="G29" s="341"/>
      <c r="H29" s="341"/>
      <c r="I29" s="341"/>
      <c r="J29" s="341"/>
      <c r="K29" s="341"/>
      <c r="L29" s="341"/>
      <c r="M29" s="341"/>
      <c r="N29" s="341"/>
      <c r="O29" s="341"/>
      <c r="P29" s="341"/>
      <c r="Q29" s="341"/>
    </row>
    <row r="30" spans="1:17" ht="15" x14ac:dyDescent="0.25">
      <c r="A30" s="326" t="s">
        <v>236</v>
      </c>
      <c r="B30" s="389"/>
      <c r="C30" s="585"/>
      <c r="D30" s="388"/>
      <c r="E30" s="592"/>
      <c r="F30" s="592"/>
      <c r="G30" s="592"/>
      <c r="H30" s="592"/>
      <c r="I30" s="592"/>
      <c r="J30" s="592"/>
      <c r="K30" s="592"/>
      <c r="L30" s="592"/>
      <c r="M30" s="592"/>
      <c r="N30" s="592"/>
      <c r="O30" s="592"/>
      <c r="P30" s="592"/>
      <c r="Q30" s="592"/>
    </row>
    <row r="31" spans="1:17" ht="15" x14ac:dyDescent="0.25">
      <c r="A31" s="323" t="s">
        <v>237</v>
      </c>
      <c r="B31" s="389"/>
      <c r="C31" s="585"/>
      <c r="D31" s="388"/>
      <c r="E31" s="592"/>
      <c r="F31" s="592"/>
      <c r="G31" s="592"/>
      <c r="H31" s="592"/>
      <c r="I31" s="592"/>
      <c r="J31" s="592"/>
      <c r="K31" s="592"/>
      <c r="L31" s="592"/>
      <c r="M31" s="592"/>
      <c r="N31" s="592"/>
      <c r="O31" s="592"/>
      <c r="P31" s="592"/>
      <c r="Q31" s="592"/>
    </row>
    <row r="32" spans="1:17" ht="15" x14ac:dyDescent="0.25">
      <c r="A32" s="324" t="s">
        <v>238</v>
      </c>
      <c r="B32" s="325" t="s">
        <v>59</v>
      </c>
      <c r="C32" s="585"/>
      <c r="D32" s="388">
        <f>SUM(E32:Q32)</f>
        <v>0</v>
      </c>
      <c r="E32" s="604">
        <f>E30*E31</f>
        <v>0</v>
      </c>
      <c r="F32" s="604">
        <f t="shared" ref="F32:N32" si="16">F30*F31</f>
        <v>0</v>
      </c>
      <c r="G32" s="604">
        <f t="shared" si="16"/>
        <v>0</v>
      </c>
      <c r="H32" s="604">
        <f t="shared" si="16"/>
        <v>0</v>
      </c>
      <c r="I32" s="604">
        <f t="shared" si="16"/>
        <v>0</v>
      </c>
      <c r="J32" s="604">
        <f t="shared" si="16"/>
        <v>0</v>
      </c>
      <c r="K32" s="604">
        <f t="shared" si="16"/>
        <v>0</v>
      </c>
      <c r="L32" s="604">
        <f t="shared" si="16"/>
        <v>0</v>
      </c>
      <c r="M32" s="604">
        <f t="shared" si="16"/>
        <v>0</v>
      </c>
      <c r="N32" s="604">
        <f t="shared" si="16"/>
        <v>0</v>
      </c>
      <c r="O32" s="604">
        <f t="shared" ref="O32:Q32" si="17">O30*O31</f>
        <v>0</v>
      </c>
      <c r="P32" s="604">
        <f t="shared" si="17"/>
        <v>0</v>
      </c>
      <c r="Q32" s="604">
        <f t="shared" si="17"/>
        <v>0</v>
      </c>
    </row>
    <row r="33" spans="1:17" ht="15" x14ac:dyDescent="0.25">
      <c r="A33" s="322" t="s">
        <v>245</v>
      </c>
      <c r="B33" s="389"/>
      <c r="C33" s="340"/>
      <c r="D33" s="388"/>
      <c r="E33" s="341"/>
      <c r="F33" s="341"/>
      <c r="G33" s="341"/>
      <c r="H33" s="341"/>
      <c r="I33" s="341"/>
      <c r="J33" s="341"/>
      <c r="K33" s="341"/>
      <c r="L33" s="341"/>
      <c r="M33" s="341"/>
      <c r="N33" s="341"/>
      <c r="O33" s="341"/>
      <c r="P33" s="341"/>
      <c r="Q33" s="341"/>
    </row>
    <row r="34" spans="1:17" ht="15" x14ac:dyDescent="0.25">
      <c r="A34" s="326" t="s">
        <v>236</v>
      </c>
      <c r="B34" s="389"/>
      <c r="C34" s="585"/>
      <c r="D34" s="388"/>
      <c r="E34" s="592"/>
      <c r="F34" s="592"/>
      <c r="G34" s="592"/>
      <c r="H34" s="592"/>
      <c r="I34" s="592"/>
      <c r="J34" s="592"/>
      <c r="K34" s="592"/>
      <c r="L34" s="592"/>
      <c r="M34" s="592"/>
      <c r="N34" s="592"/>
      <c r="O34" s="592"/>
      <c r="P34" s="592"/>
      <c r="Q34" s="592"/>
    </row>
    <row r="35" spans="1:17" ht="15" x14ac:dyDescent="0.25">
      <c r="A35" s="323" t="s">
        <v>237</v>
      </c>
      <c r="B35" s="389"/>
      <c r="C35" s="585"/>
      <c r="D35" s="388"/>
      <c r="E35" s="592"/>
      <c r="F35" s="592"/>
      <c r="G35" s="592"/>
      <c r="H35" s="592"/>
      <c r="I35" s="592"/>
      <c r="J35" s="592"/>
      <c r="K35" s="592"/>
      <c r="L35" s="592"/>
      <c r="M35" s="592"/>
      <c r="N35" s="592"/>
      <c r="O35" s="592"/>
      <c r="P35" s="592"/>
      <c r="Q35" s="592"/>
    </row>
    <row r="36" spans="1:17" ht="15" x14ac:dyDescent="0.25">
      <c r="A36" s="324" t="s">
        <v>238</v>
      </c>
      <c r="B36" s="325" t="s">
        <v>59</v>
      </c>
      <c r="C36" s="585"/>
      <c r="D36" s="388">
        <f>SUM(E36:Q36)</f>
        <v>0</v>
      </c>
      <c r="E36" s="604">
        <f>E34*E35</f>
        <v>0</v>
      </c>
      <c r="F36" s="604">
        <f t="shared" ref="F36:N36" si="18">F34*F35</f>
        <v>0</v>
      </c>
      <c r="G36" s="604">
        <f t="shared" si="18"/>
        <v>0</v>
      </c>
      <c r="H36" s="604">
        <f t="shared" si="18"/>
        <v>0</v>
      </c>
      <c r="I36" s="604">
        <f t="shared" si="18"/>
        <v>0</v>
      </c>
      <c r="J36" s="604">
        <f t="shared" si="18"/>
        <v>0</v>
      </c>
      <c r="K36" s="604">
        <f t="shared" si="18"/>
        <v>0</v>
      </c>
      <c r="L36" s="604">
        <f t="shared" si="18"/>
        <v>0</v>
      </c>
      <c r="M36" s="604">
        <f t="shared" si="18"/>
        <v>0</v>
      </c>
      <c r="N36" s="604">
        <f t="shared" si="18"/>
        <v>0</v>
      </c>
      <c r="O36" s="604">
        <f t="shared" ref="O36:Q36" si="19">O34*O35</f>
        <v>0</v>
      </c>
      <c r="P36" s="604">
        <f t="shared" si="19"/>
        <v>0</v>
      </c>
      <c r="Q36" s="604">
        <f t="shared" si="19"/>
        <v>0</v>
      </c>
    </row>
    <row r="37" spans="1:17" ht="15" x14ac:dyDescent="0.25">
      <c r="A37" s="322" t="s">
        <v>246</v>
      </c>
      <c r="B37" s="389"/>
      <c r="C37" s="340"/>
      <c r="D37" s="388"/>
      <c r="E37" s="341"/>
      <c r="F37" s="341"/>
      <c r="G37" s="341"/>
      <c r="H37" s="341"/>
      <c r="I37" s="341"/>
      <c r="J37" s="341"/>
      <c r="K37" s="341"/>
      <c r="L37" s="341"/>
      <c r="M37" s="341"/>
      <c r="N37" s="341"/>
      <c r="O37" s="341"/>
      <c r="P37" s="341"/>
      <c r="Q37" s="341"/>
    </row>
    <row r="38" spans="1:17" ht="15" x14ac:dyDescent="0.25">
      <c r="A38" s="326" t="s">
        <v>236</v>
      </c>
      <c r="B38" s="389"/>
      <c r="C38" s="585"/>
      <c r="D38" s="388"/>
      <c r="E38" s="592"/>
      <c r="F38" s="592"/>
      <c r="G38" s="592"/>
      <c r="H38" s="592"/>
      <c r="I38" s="592"/>
      <c r="J38" s="592"/>
      <c r="K38" s="592"/>
      <c r="L38" s="592"/>
      <c r="M38" s="592"/>
      <c r="N38" s="592"/>
      <c r="O38" s="592"/>
      <c r="P38" s="592"/>
      <c r="Q38" s="592"/>
    </row>
    <row r="39" spans="1:17" ht="15" x14ac:dyDescent="0.25">
      <c r="A39" s="323" t="s">
        <v>237</v>
      </c>
      <c r="B39" s="389"/>
      <c r="C39" s="585"/>
      <c r="D39" s="388"/>
      <c r="E39" s="592"/>
      <c r="F39" s="592"/>
      <c r="G39" s="592"/>
      <c r="H39" s="592"/>
      <c r="I39" s="592"/>
      <c r="J39" s="592"/>
      <c r="K39" s="592"/>
      <c r="L39" s="592"/>
      <c r="M39" s="592"/>
      <c r="N39" s="592"/>
      <c r="O39" s="592"/>
      <c r="P39" s="592"/>
      <c r="Q39" s="592"/>
    </row>
    <row r="40" spans="1:17" ht="15" x14ac:dyDescent="0.25">
      <c r="A40" s="324" t="s">
        <v>238</v>
      </c>
      <c r="B40" s="325" t="s">
        <v>59</v>
      </c>
      <c r="C40" s="585"/>
      <c r="D40" s="388">
        <f>SUM(E40:Q40)</f>
        <v>0</v>
      </c>
      <c r="E40" s="604">
        <f>E38*E39</f>
        <v>0</v>
      </c>
      <c r="F40" s="604">
        <f t="shared" ref="F40:N40" si="20">F38*F39</f>
        <v>0</v>
      </c>
      <c r="G40" s="604">
        <f t="shared" si="20"/>
        <v>0</v>
      </c>
      <c r="H40" s="604">
        <f t="shared" si="20"/>
        <v>0</v>
      </c>
      <c r="I40" s="604">
        <f t="shared" si="20"/>
        <v>0</v>
      </c>
      <c r="J40" s="604">
        <f t="shared" si="20"/>
        <v>0</v>
      </c>
      <c r="K40" s="604">
        <f t="shared" si="20"/>
        <v>0</v>
      </c>
      <c r="L40" s="604">
        <f t="shared" si="20"/>
        <v>0</v>
      </c>
      <c r="M40" s="604">
        <f t="shared" si="20"/>
        <v>0</v>
      </c>
      <c r="N40" s="604">
        <f t="shared" si="20"/>
        <v>0</v>
      </c>
      <c r="O40" s="604">
        <f t="shared" ref="O40:Q40" si="21">O38*O39</f>
        <v>0</v>
      </c>
      <c r="P40" s="604">
        <f t="shared" si="21"/>
        <v>0</v>
      </c>
      <c r="Q40" s="604">
        <f t="shared" si="21"/>
        <v>0</v>
      </c>
    </row>
    <row r="41" spans="1:17" ht="15" x14ac:dyDescent="0.25">
      <c r="A41" s="322" t="s">
        <v>247</v>
      </c>
      <c r="B41" s="389"/>
      <c r="C41" s="340"/>
      <c r="D41" s="388"/>
      <c r="E41" s="341"/>
      <c r="F41" s="341"/>
      <c r="G41" s="341"/>
      <c r="H41" s="341"/>
      <c r="I41" s="341"/>
      <c r="J41" s="341"/>
      <c r="K41" s="341"/>
      <c r="L41" s="341"/>
      <c r="M41" s="341"/>
      <c r="N41" s="341"/>
      <c r="O41" s="341"/>
      <c r="P41" s="341"/>
      <c r="Q41" s="341"/>
    </row>
    <row r="42" spans="1:17" ht="15" x14ac:dyDescent="0.25">
      <c r="A42" s="326" t="s">
        <v>236</v>
      </c>
      <c r="B42" s="389"/>
      <c r="C42" s="585"/>
      <c r="D42" s="388"/>
      <c r="E42" s="592"/>
      <c r="F42" s="592"/>
      <c r="G42" s="592"/>
      <c r="H42" s="592"/>
      <c r="I42" s="592"/>
      <c r="J42" s="592"/>
      <c r="K42" s="592"/>
      <c r="L42" s="592"/>
      <c r="M42" s="592"/>
      <c r="N42" s="592"/>
      <c r="O42" s="592"/>
      <c r="P42" s="592"/>
      <c r="Q42" s="592"/>
    </row>
    <row r="43" spans="1:17" ht="15" x14ac:dyDescent="0.25">
      <c r="A43" s="323" t="s">
        <v>237</v>
      </c>
      <c r="B43" s="389"/>
      <c r="C43" s="585"/>
      <c r="D43" s="388"/>
      <c r="E43" s="592"/>
      <c r="F43" s="592"/>
      <c r="G43" s="592"/>
      <c r="H43" s="592"/>
      <c r="I43" s="592"/>
      <c r="J43" s="592"/>
      <c r="K43" s="592"/>
      <c r="L43" s="592"/>
      <c r="M43" s="592"/>
      <c r="N43" s="592"/>
      <c r="O43" s="592"/>
      <c r="P43" s="592"/>
      <c r="Q43" s="592"/>
    </row>
    <row r="44" spans="1:17" ht="15" x14ac:dyDescent="0.25">
      <c r="A44" s="324" t="s">
        <v>238</v>
      </c>
      <c r="B44" s="325" t="s">
        <v>59</v>
      </c>
      <c r="C44" s="585"/>
      <c r="D44" s="388">
        <f>SUM(E44:Q44)</f>
        <v>0</v>
      </c>
      <c r="E44" s="604">
        <f>E42*E43</f>
        <v>0</v>
      </c>
      <c r="F44" s="604">
        <f t="shared" ref="F44:N44" si="22">F42*F43</f>
        <v>0</v>
      </c>
      <c r="G44" s="604">
        <f t="shared" si="22"/>
        <v>0</v>
      </c>
      <c r="H44" s="604">
        <f t="shared" si="22"/>
        <v>0</v>
      </c>
      <c r="I44" s="604">
        <f t="shared" si="22"/>
        <v>0</v>
      </c>
      <c r="J44" s="604">
        <f t="shared" si="22"/>
        <v>0</v>
      </c>
      <c r="K44" s="604">
        <f t="shared" si="22"/>
        <v>0</v>
      </c>
      <c r="L44" s="604">
        <f t="shared" si="22"/>
        <v>0</v>
      </c>
      <c r="M44" s="604">
        <f t="shared" si="22"/>
        <v>0</v>
      </c>
      <c r="N44" s="604">
        <f t="shared" si="22"/>
        <v>0</v>
      </c>
      <c r="O44" s="604">
        <f t="shared" ref="O44:Q44" si="23">O42*O43</f>
        <v>0</v>
      </c>
      <c r="P44" s="604">
        <f t="shared" si="23"/>
        <v>0</v>
      </c>
      <c r="Q44" s="604">
        <f t="shared" si="23"/>
        <v>0</v>
      </c>
    </row>
    <row r="45" spans="1:17" ht="15" x14ac:dyDescent="0.25">
      <c r="A45" s="322" t="s">
        <v>248</v>
      </c>
      <c r="B45" s="389"/>
      <c r="C45" s="340"/>
      <c r="D45" s="388"/>
      <c r="E45" s="341"/>
      <c r="F45" s="341"/>
      <c r="G45" s="341"/>
      <c r="H45" s="341"/>
      <c r="I45" s="341"/>
      <c r="J45" s="341"/>
      <c r="K45" s="341"/>
      <c r="L45" s="341"/>
      <c r="M45" s="341"/>
      <c r="N45" s="341"/>
      <c r="O45" s="341"/>
      <c r="P45" s="341"/>
      <c r="Q45" s="341"/>
    </row>
    <row r="46" spans="1:17" ht="15" x14ac:dyDescent="0.25">
      <c r="A46" s="323" t="s">
        <v>236</v>
      </c>
      <c r="B46" s="389"/>
      <c r="C46" s="585"/>
      <c r="D46" s="388"/>
      <c r="E46" s="592"/>
      <c r="F46" s="592"/>
      <c r="G46" s="592"/>
      <c r="H46" s="592"/>
      <c r="I46" s="592"/>
      <c r="J46" s="592"/>
      <c r="K46" s="592"/>
      <c r="L46" s="592"/>
      <c r="M46" s="592"/>
      <c r="N46" s="592"/>
      <c r="O46" s="592"/>
      <c r="P46" s="592"/>
      <c r="Q46" s="592"/>
    </row>
    <row r="47" spans="1:17" ht="15" x14ac:dyDescent="0.25">
      <c r="A47" s="323" t="s">
        <v>237</v>
      </c>
      <c r="B47" s="389"/>
      <c r="C47" s="585"/>
      <c r="D47" s="388"/>
      <c r="E47" s="592"/>
      <c r="F47" s="592"/>
      <c r="G47" s="592"/>
      <c r="H47" s="592"/>
      <c r="I47" s="592"/>
      <c r="J47" s="592"/>
      <c r="K47" s="592"/>
      <c r="L47" s="592"/>
      <c r="M47" s="592"/>
      <c r="N47" s="592"/>
      <c r="O47" s="592"/>
      <c r="P47" s="592"/>
      <c r="Q47" s="592"/>
    </row>
    <row r="48" spans="1:17" ht="15" x14ac:dyDescent="0.25">
      <c r="A48" s="324" t="s">
        <v>238</v>
      </c>
      <c r="B48" s="325" t="s">
        <v>59</v>
      </c>
      <c r="C48" s="585"/>
      <c r="D48" s="388">
        <f>SUM(E48:Q48)</f>
        <v>0</v>
      </c>
      <c r="E48" s="604">
        <f>E46*E47</f>
        <v>0</v>
      </c>
      <c r="F48" s="604">
        <f t="shared" ref="F48:N48" si="24">F46*F47</f>
        <v>0</v>
      </c>
      <c r="G48" s="604">
        <f t="shared" si="24"/>
        <v>0</v>
      </c>
      <c r="H48" s="604">
        <f t="shared" si="24"/>
        <v>0</v>
      </c>
      <c r="I48" s="604">
        <f t="shared" si="24"/>
        <v>0</v>
      </c>
      <c r="J48" s="604">
        <f t="shared" si="24"/>
        <v>0</v>
      </c>
      <c r="K48" s="604">
        <f t="shared" si="24"/>
        <v>0</v>
      </c>
      <c r="L48" s="604">
        <f t="shared" si="24"/>
        <v>0</v>
      </c>
      <c r="M48" s="604">
        <f t="shared" si="24"/>
        <v>0</v>
      </c>
      <c r="N48" s="604">
        <f t="shared" si="24"/>
        <v>0</v>
      </c>
      <c r="O48" s="604">
        <f t="shared" ref="O48:Q48" si="25">O46*O47</f>
        <v>0</v>
      </c>
      <c r="P48" s="604">
        <f t="shared" si="25"/>
        <v>0</v>
      </c>
      <c r="Q48" s="604">
        <f t="shared" si="25"/>
        <v>0</v>
      </c>
    </row>
    <row r="49" spans="1:17" ht="15" x14ac:dyDescent="0.25">
      <c r="A49" s="322" t="s">
        <v>249</v>
      </c>
      <c r="B49" s="389"/>
      <c r="C49" s="340"/>
      <c r="D49" s="388"/>
      <c r="E49" s="341"/>
      <c r="F49" s="341"/>
      <c r="G49" s="341"/>
      <c r="H49" s="341"/>
      <c r="I49" s="341"/>
      <c r="J49" s="341"/>
      <c r="K49" s="341"/>
      <c r="L49" s="341"/>
      <c r="M49" s="341"/>
      <c r="N49" s="341"/>
      <c r="O49" s="341"/>
      <c r="P49" s="341"/>
      <c r="Q49" s="341"/>
    </row>
    <row r="50" spans="1:17" ht="15" x14ac:dyDescent="0.25">
      <c r="A50" s="323" t="s">
        <v>236</v>
      </c>
      <c r="B50" s="389"/>
      <c r="C50" s="585"/>
      <c r="D50" s="388"/>
      <c r="E50" s="592"/>
      <c r="F50" s="592"/>
      <c r="G50" s="592"/>
      <c r="H50" s="592"/>
      <c r="I50" s="592"/>
      <c r="J50" s="592"/>
      <c r="K50" s="592"/>
      <c r="L50" s="592"/>
      <c r="M50" s="592"/>
      <c r="N50" s="592"/>
      <c r="O50" s="592"/>
      <c r="P50" s="592"/>
      <c r="Q50" s="592"/>
    </row>
    <row r="51" spans="1:17" ht="15" x14ac:dyDescent="0.25">
      <c r="A51" s="323" t="s">
        <v>237</v>
      </c>
      <c r="B51" s="389"/>
      <c r="C51" s="585"/>
      <c r="D51" s="388"/>
      <c r="E51" s="592"/>
      <c r="F51" s="592"/>
      <c r="G51" s="592"/>
      <c r="H51" s="592"/>
      <c r="I51" s="592"/>
      <c r="J51" s="592"/>
      <c r="K51" s="592"/>
      <c r="L51" s="592"/>
      <c r="M51" s="592"/>
      <c r="N51" s="592"/>
      <c r="O51" s="592"/>
      <c r="P51" s="592"/>
      <c r="Q51" s="592"/>
    </row>
    <row r="52" spans="1:17" ht="15" x14ac:dyDescent="0.25">
      <c r="A52" s="324" t="s">
        <v>238</v>
      </c>
      <c r="B52" s="325" t="s">
        <v>59</v>
      </c>
      <c r="C52" s="585"/>
      <c r="D52" s="388">
        <f>SUM(E52:Q52)</f>
        <v>0</v>
      </c>
      <c r="E52" s="604">
        <f>E50*E51</f>
        <v>0</v>
      </c>
      <c r="F52" s="604">
        <f t="shared" ref="F52:N52" si="26">F50*F51</f>
        <v>0</v>
      </c>
      <c r="G52" s="604">
        <f t="shared" si="26"/>
        <v>0</v>
      </c>
      <c r="H52" s="604">
        <f t="shared" si="26"/>
        <v>0</v>
      </c>
      <c r="I52" s="604">
        <f t="shared" si="26"/>
        <v>0</v>
      </c>
      <c r="J52" s="604">
        <f t="shared" si="26"/>
        <v>0</v>
      </c>
      <c r="K52" s="604">
        <f t="shared" si="26"/>
        <v>0</v>
      </c>
      <c r="L52" s="604">
        <f t="shared" si="26"/>
        <v>0</v>
      </c>
      <c r="M52" s="604">
        <f t="shared" si="26"/>
        <v>0</v>
      </c>
      <c r="N52" s="604">
        <f t="shared" si="26"/>
        <v>0</v>
      </c>
      <c r="O52" s="604">
        <f t="shared" ref="O52:Q52" si="27">O50*O51</f>
        <v>0</v>
      </c>
      <c r="P52" s="604">
        <f t="shared" si="27"/>
        <v>0</v>
      </c>
      <c r="Q52" s="604">
        <f t="shared" si="27"/>
        <v>0</v>
      </c>
    </row>
    <row r="53" spans="1:17" ht="15" x14ac:dyDescent="0.25">
      <c r="A53" s="322" t="s">
        <v>250</v>
      </c>
      <c r="B53" s="389"/>
      <c r="C53" s="340"/>
      <c r="D53" s="388"/>
      <c r="E53" s="341"/>
      <c r="F53" s="341"/>
      <c r="G53" s="341"/>
      <c r="H53" s="341"/>
      <c r="I53" s="341"/>
      <c r="J53" s="341"/>
      <c r="K53" s="341"/>
      <c r="L53" s="341"/>
      <c r="M53" s="341"/>
      <c r="N53" s="341"/>
      <c r="O53" s="341"/>
      <c r="P53" s="341"/>
      <c r="Q53" s="341"/>
    </row>
    <row r="54" spans="1:17" ht="15" x14ac:dyDescent="0.25">
      <c r="A54" s="323" t="s">
        <v>236</v>
      </c>
      <c r="B54" s="389"/>
      <c r="C54" s="585"/>
      <c r="D54" s="388"/>
      <c r="E54" s="592"/>
      <c r="F54" s="592"/>
      <c r="G54" s="592"/>
      <c r="H54" s="592"/>
      <c r="I54" s="592"/>
      <c r="J54" s="592"/>
      <c r="K54" s="592"/>
      <c r="L54" s="592"/>
      <c r="M54" s="592"/>
      <c r="N54" s="592"/>
      <c r="O54" s="592"/>
      <c r="P54" s="592"/>
      <c r="Q54" s="592"/>
    </row>
    <row r="55" spans="1:17" ht="15" x14ac:dyDescent="0.25">
      <c r="A55" s="323" t="s">
        <v>237</v>
      </c>
      <c r="B55" s="389"/>
      <c r="C55" s="585"/>
      <c r="D55" s="388"/>
      <c r="E55" s="592"/>
      <c r="F55" s="592"/>
      <c r="G55" s="592"/>
      <c r="H55" s="592"/>
      <c r="I55" s="592"/>
      <c r="J55" s="592"/>
      <c r="K55" s="592"/>
      <c r="L55" s="592"/>
      <c r="M55" s="592"/>
      <c r="N55" s="592"/>
      <c r="O55" s="592"/>
      <c r="P55" s="592"/>
      <c r="Q55" s="592"/>
    </row>
    <row r="56" spans="1:17" ht="15" x14ac:dyDescent="0.25">
      <c r="A56" s="324" t="s">
        <v>238</v>
      </c>
      <c r="B56" s="325" t="s">
        <v>59</v>
      </c>
      <c r="C56" s="585"/>
      <c r="D56" s="388">
        <f>SUM(E56:Q56)</f>
        <v>0</v>
      </c>
      <c r="E56" s="604">
        <f>E54*E55</f>
        <v>0</v>
      </c>
      <c r="F56" s="604">
        <f t="shared" ref="F56:N56" si="28">F54*F55</f>
        <v>0</v>
      </c>
      <c r="G56" s="604">
        <f t="shared" si="28"/>
        <v>0</v>
      </c>
      <c r="H56" s="604">
        <f t="shared" si="28"/>
        <v>0</v>
      </c>
      <c r="I56" s="604">
        <f t="shared" si="28"/>
        <v>0</v>
      </c>
      <c r="J56" s="604">
        <f t="shared" si="28"/>
        <v>0</v>
      </c>
      <c r="K56" s="604">
        <f t="shared" si="28"/>
        <v>0</v>
      </c>
      <c r="L56" s="604">
        <f t="shared" si="28"/>
        <v>0</v>
      </c>
      <c r="M56" s="604">
        <f t="shared" si="28"/>
        <v>0</v>
      </c>
      <c r="N56" s="604">
        <f t="shared" si="28"/>
        <v>0</v>
      </c>
      <c r="O56" s="604">
        <f t="shared" ref="O56:Q56" si="29">O54*O55</f>
        <v>0</v>
      </c>
      <c r="P56" s="604">
        <f t="shared" si="29"/>
        <v>0</v>
      </c>
      <c r="Q56" s="604">
        <f t="shared" si="29"/>
        <v>0</v>
      </c>
    </row>
    <row r="57" spans="1:17" ht="15" x14ac:dyDescent="0.25">
      <c r="A57" s="322" t="s">
        <v>251</v>
      </c>
      <c r="B57" s="389"/>
      <c r="C57" s="340"/>
      <c r="D57" s="388"/>
      <c r="E57" s="341"/>
      <c r="F57" s="341"/>
      <c r="G57" s="341"/>
      <c r="H57" s="341"/>
      <c r="I57" s="341"/>
      <c r="J57" s="341"/>
      <c r="K57" s="341"/>
      <c r="L57" s="341"/>
      <c r="M57" s="341"/>
      <c r="N57" s="341"/>
      <c r="O57" s="341"/>
      <c r="P57" s="341"/>
      <c r="Q57" s="341"/>
    </row>
    <row r="58" spans="1:17" ht="15" x14ac:dyDescent="0.25">
      <c r="A58" s="323" t="s">
        <v>236</v>
      </c>
      <c r="B58" s="389"/>
      <c r="C58" s="585"/>
      <c r="D58" s="388"/>
      <c r="E58" s="592"/>
      <c r="F58" s="592"/>
      <c r="G58" s="592"/>
      <c r="H58" s="592"/>
      <c r="I58" s="592"/>
      <c r="J58" s="592"/>
      <c r="K58" s="592"/>
      <c r="L58" s="592"/>
      <c r="M58" s="592"/>
      <c r="N58" s="592"/>
      <c r="O58" s="592"/>
      <c r="P58" s="592"/>
      <c r="Q58" s="592"/>
    </row>
    <row r="59" spans="1:17" ht="15" x14ac:dyDescent="0.25">
      <c r="A59" s="323" t="s">
        <v>237</v>
      </c>
      <c r="B59" s="389"/>
      <c r="C59" s="585"/>
      <c r="D59" s="388"/>
      <c r="E59" s="592"/>
      <c r="F59" s="592"/>
      <c r="G59" s="592"/>
      <c r="H59" s="592"/>
      <c r="I59" s="592"/>
      <c r="J59" s="592"/>
      <c r="K59" s="592"/>
      <c r="L59" s="592"/>
      <c r="M59" s="592"/>
      <c r="N59" s="592"/>
      <c r="O59" s="592"/>
      <c r="P59" s="592"/>
      <c r="Q59" s="592"/>
    </row>
    <row r="60" spans="1:17" ht="15" x14ac:dyDescent="0.25">
      <c r="A60" s="324" t="s">
        <v>238</v>
      </c>
      <c r="B60" s="325" t="s">
        <v>59</v>
      </c>
      <c r="C60" s="585"/>
      <c r="D60" s="388">
        <f>SUM(E60:Q60)</f>
        <v>0</v>
      </c>
      <c r="E60" s="604">
        <f>E58*E59</f>
        <v>0</v>
      </c>
      <c r="F60" s="604">
        <f t="shared" ref="F60:N60" si="30">F58*F59</f>
        <v>0</v>
      </c>
      <c r="G60" s="604">
        <f t="shared" si="30"/>
        <v>0</v>
      </c>
      <c r="H60" s="604">
        <f t="shared" si="30"/>
        <v>0</v>
      </c>
      <c r="I60" s="604">
        <f t="shared" si="30"/>
        <v>0</v>
      </c>
      <c r="J60" s="604">
        <f t="shared" si="30"/>
        <v>0</v>
      </c>
      <c r="K60" s="604">
        <f t="shared" si="30"/>
        <v>0</v>
      </c>
      <c r="L60" s="604">
        <f t="shared" si="30"/>
        <v>0</v>
      </c>
      <c r="M60" s="604">
        <f t="shared" si="30"/>
        <v>0</v>
      </c>
      <c r="N60" s="604">
        <f t="shared" si="30"/>
        <v>0</v>
      </c>
      <c r="O60" s="604">
        <f t="shared" ref="O60:Q60" si="31">O58*O59</f>
        <v>0</v>
      </c>
      <c r="P60" s="604">
        <f t="shared" si="31"/>
        <v>0</v>
      </c>
      <c r="Q60" s="604">
        <f t="shared" si="31"/>
        <v>0</v>
      </c>
    </row>
    <row r="61" spans="1:17" ht="15" x14ac:dyDescent="0.25">
      <c r="A61" s="322" t="s">
        <v>252</v>
      </c>
      <c r="B61" s="389"/>
      <c r="C61" s="340"/>
      <c r="D61" s="388"/>
      <c r="E61" s="341"/>
      <c r="F61" s="341"/>
      <c r="G61" s="341"/>
      <c r="H61" s="341"/>
      <c r="I61" s="341"/>
      <c r="J61" s="341"/>
      <c r="K61" s="341"/>
      <c r="L61" s="341"/>
      <c r="M61" s="341"/>
      <c r="N61" s="341"/>
      <c r="O61" s="341"/>
      <c r="P61" s="341"/>
      <c r="Q61" s="341"/>
    </row>
    <row r="62" spans="1:17" ht="15" x14ac:dyDescent="0.25">
      <c r="A62" s="323" t="s">
        <v>236</v>
      </c>
      <c r="B62" s="389"/>
      <c r="C62" s="585"/>
      <c r="D62" s="388"/>
      <c r="E62" s="592"/>
      <c r="F62" s="592"/>
      <c r="G62" s="592"/>
      <c r="H62" s="592"/>
      <c r="I62" s="592"/>
      <c r="J62" s="592"/>
      <c r="K62" s="592"/>
      <c r="L62" s="592"/>
      <c r="M62" s="592"/>
      <c r="N62" s="592"/>
      <c r="O62" s="592"/>
      <c r="P62" s="592"/>
      <c r="Q62" s="592"/>
    </row>
    <row r="63" spans="1:17" ht="15" x14ac:dyDescent="0.25">
      <c r="A63" s="323" t="s">
        <v>237</v>
      </c>
      <c r="B63" s="389"/>
      <c r="C63" s="585"/>
      <c r="D63" s="388"/>
      <c r="E63" s="592"/>
      <c r="F63" s="592"/>
      <c r="G63" s="592"/>
      <c r="H63" s="592"/>
      <c r="I63" s="592"/>
      <c r="J63" s="592"/>
      <c r="K63" s="592"/>
      <c r="L63" s="592"/>
      <c r="M63" s="592"/>
      <c r="N63" s="592"/>
      <c r="O63" s="592"/>
      <c r="P63" s="592"/>
      <c r="Q63" s="592"/>
    </row>
    <row r="64" spans="1:17" ht="15" x14ac:dyDescent="0.25">
      <c r="A64" s="324" t="s">
        <v>238</v>
      </c>
      <c r="B64" s="325" t="s">
        <v>59</v>
      </c>
      <c r="C64" s="585"/>
      <c r="D64" s="388">
        <f>SUM(E64:Q64)</f>
        <v>0</v>
      </c>
      <c r="E64" s="604">
        <f>E62*E63</f>
        <v>0</v>
      </c>
      <c r="F64" s="604">
        <f t="shared" ref="F64:N64" si="32">F62*F63</f>
        <v>0</v>
      </c>
      <c r="G64" s="604">
        <f t="shared" si="32"/>
        <v>0</v>
      </c>
      <c r="H64" s="604">
        <f t="shared" si="32"/>
        <v>0</v>
      </c>
      <c r="I64" s="604">
        <f t="shared" si="32"/>
        <v>0</v>
      </c>
      <c r="J64" s="604">
        <f t="shared" si="32"/>
        <v>0</v>
      </c>
      <c r="K64" s="604">
        <f t="shared" si="32"/>
        <v>0</v>
      </c>
      <c r="L64" s="604">
        <f t="shared" si="32"/>
        <v>0</v>
      </c>
      <c r="M64" s="604">
        <f t="shared" si="32"/>
        <v>0</v>
      </c>
      <c r="N64" s="604">
        <f t="shared" si="32"/>
        <v>0</v>
      </c>
      <c r="O64" s="604">
        <f t="shared" ref="O64:Q64" si="33">O62*O63</f>
        <v>0</v>
      </c>
      <c r="P64" s="604">
        <f t="shared" si="33"/>
        <v>0</v>
      </c>
      <c r="Q64" s="604">
        <f t="shared" si="33"/>
        <v>0</v>
      </c>
    </row>
  </sheetData>
  <sheetProtection algorithmName="SHA-512" hashValue="tzRPbs80UM2IG8iLAiHJarn0ygxyiLTplr28LXRTRkPIstIX4SFPm9AVaZX5kBvD3BRfpXCocYCLMS6A2NEo7g==" saltValue="hcOG8yLXUT8tq83mTGHj9g==" spinCount="100000" sheet="1" formatCells="0" formatColumns="0" formatRows="0"/>
  <conditionalFormatting sqref="A5:A64">
    <cfRule type="expression" dxfId="98" priority="184" stopIfTrue="1">
      <formula>#REF!="NEI"</formula>
    </cfRule>
  </conditionalFormatting>
  <conditionalFormatting sqref="A4:B4 D4:D8 B8:D8 C10:D12 C14:D16 C18:D20 C22:D24 C26:D28 C30:D32 C34:D36 C38:D40 C42:D44 C46:D48 C50:D52 C54:D56 C58:D60 C62:D64">
    <cfRule type="expression" dxfId="97" priority="721" stopIfTrue="1">
      <formula>#REF!="NEI"</formula>
    </cfRule>
  </conditionalFormatting>
  <conditionalFormatting sqref="B5:B7">
    <cfRule type="expression" dxfId="96" priority="104" stopIfTrue="1">
      <formula>#REF!="NEI"</formula>
    </cfRule>
  </conditionalFormatting>
  <conditionalFormatting sqref="B10:B64">
    <cfRule type="expression" dxfId="95" priority="33" stopIfTrue="1">
      <formula>#REF!="NEI"</formula>
    </cfRule>
  </conditionalFormatting>
  <conditionalFormatting sqref="C1:C7">
    <cfRule type="expression" dxfId="94" priority="405" stopIfTrue="1">
      <formula>#REF!="NEI"</formula>
    </cfRule>
  </conditionalFormatting>
  <conditionalFormatting sqref="C9:F9">
    <cfRule type="expression" dxfId="93" priority="233" stopIfTrue="1">
      <formula>#REF!="NEI"</formula>
    </cfRule>
  </conditionalFormatting>
  <conditionalFormatting sqref="C13:F13">
    <cfRule type="expression" dxfId="92" priority="229" stopIfTrue="1">
      <formula>#REF!="NEI"</formula>
    </cfRule>
  </conditionalFormatting>
  <conditionalFormatting sqref="C17:F17">
    <cfRule type="expression" dxfId="91" priority="227" stopIfTrue="1">
      <formula>#REF!="NEI"</formula>
    </cfRule>
  </conditionalFormatting>
  <conditionalFormatting sqref="C21:F21">
    <cfRule type="expression" dxfId="90" priority="223" stopIfTrue="1">
      <formula>#REF!="NEI"</formula>
    </cfRule>
  </conditionalFormatting>
  <conditionalFormatting sqref="C25:F25">
    <cfRule type="expression" dxfId="89" priority="219" stopIfTrue="1">
      <formula>#REF!="NEI"</formula>
    </cfRule>
  </conditionalFormatting>
  <conditionalFormatting sqref="C29:F29">
    <cfRule type="expression" dxfId="88" priority="215" stopIfTrue="1">
      <formula>#REF!="NEI"</formula>
    </cfRule>
  </conditionalFormatting>
  <conditionalFormatting sqref="C33:F33">
    <cfRule type="expression" dxfId="87" priority="211" stopIfTrue="1">
      <formula>#REF!="NEI"</formula>
    </cfRule>
  </conditionalFormatting>
  <conditionalFormatting sqref="C37:F37">
    <cfRule type="expression" dxfId="86" priority="207" stopIfTrue="1">
      <formula>#REF!="NEI"</formula>
    </cfRule>
  </conditionalFormatting>
  <conditionalFormatting sqref="C41:F41">
    <cfRule type="expression" dxfId="85" priority="203" stopIfTrue="1">
      <formula>#REF!="NEI"</formula>
    </cfRule>
  </conditionalFormatting>
  <conditionalFormatting sqref="C45:F45">
    <cfRule type="expression" dxfId="84" priority="199" stopIfTrue="1">
      <formula>#REF!="NEI"</formula>
    </cfRule>
  </conditionalFormatting>
  <conditionalFormatting sqref="C49:F49">
    <cfRule type="expression" dxfId="83" priority="195" stopIfTrue="1">
      <formula>#REF!="NEI"</formula>
    </cfRule>
  </conditionalFormatting>
  <conditionalFormatting sqref="C53:F53">
    <cfRule type="expression" dxfId="82" priority="191" stopIfTrue="1">
      <formula>#REF!="NEI"</formula>
    </cfRule>
  </conditionalFormatting>
  <conditionalFormatting sqref="C57:F57">
    <cfRule type="expression" dxfId="81" priority="187" stopIfTrue="1">
      <formula>#REF!="NEI"</formula>
    </cfRule>
  </conditionalFormatting>
  <conditionalFormatting sqref="C61:F61">
    <cfRule type="expression" dxfId="80" priority="183" stopIfTrue="1">
      <formula>#REF!="NEI"</formula>
    </cfRule>
  </conditionalFormatting>
  <conditionalFormatting sqref="E3">
    <cfRule type="expression" dxfId="79" priority="714" stopIfTrue="1">
      <formula>#REF!="NEI"</formula>
    </cfRule>
  </conditionalFormatting>
  <conditionalFormatting sqref="E16:E17">
    <cfRule type="expression" dxfId="78" priority="225" stopIfTrue="1">
      <formula>#REF!="NEI"</formula>
    </cfRule>
  </conditionalFormatting>
  <conditionalFormatting sqref="E20:E21">
    <cfRule type="expression" dxfId="77" priority="221" stopIfTrue="1">
      <formula>#REF!="NEI"</formula>
    </cfRule>
  </conditionalFormatting>
  <conditionalFormatting sqref="E24:E25">
    <cfRule type="expression" dxfId="76" priority="217" stopIfTrue="1">
      <formula>#REF!="NEI"</formula>
    </cfRule>
  </conditionalFormatting>
  <conditionalFormatting sqref="E28:E29">
    <cfRule type="expression" dxfId="75" priority="213" stopIfTrue="1">
      <formula>#REF!="NEI"</formula>
    </cfRule>
  </conditionalFormatting>
  <conditionalFormatting sqref="E32:E33">
    <cfRule type="expression" dxfId="74" priority="209" stopIfTrue="1">
      <formula>#REF!="NEI"</formula>
    </cfRule>
  </conditionalFormatting>
  <conditionalFormatting sqref="E36:E37">
    <cfRule type="expression" dxfId="73" priority="205" stopIfTrue="1">
      <formula>#REF!="NEI"</formula>
    </cfRule>
  </conditionalFormatting>
  <conditionalFormatting sqref="E40:E41">
    <cfRule type="expression" dxfId="72" priority="201" stopIfTrue="1">
      <formula>#REF!="NEI"</formula>
    </cfRule>
  </conditionalFormatting>
  <conditionalFormatting sqref="E44:E45">
    <cfRule type="expression" dxfId="71" priority="197" stopIfTrue="1">
      <formula>#REF!="NEI"</formula>
    </cfRule>
  </conditionalFormatting>
  <conditionalFormatting sqref="E48:E49">
    <cfRule type="expression" dxfId="70" priority="193" stopIfTrue="1">
      <formula>#REF!="NEI"</formula>
    </cfRule>
  </conditionalFormatting>
  <conditionalFormatting sqref="E52:E53">
    <cfRule type="expression" dxfId="69" priority="189" stopIfTrue="1">
      <formula>#REF!="NEI"</formula>
    </cfRule>
  </conditionalFormatting>
  <conditionalFormatting sqref="E56:E57">
    <cfRule type="expression" dxfId="68" priority="185" stopIfTrue="1">
      <formula>#REF!="NEI"</formula>
    </cfRule>
  </conditionalFormatting>
  <conditionalFormatting sqref="E60:E61">
    <cfRule type="expression" dxfId="67" priority="181" stopIfTrue="1">
      <formula>#REF!="NEI"</formula>
    </cfRule>
  </conditionalFormatting>
  <conditionalFormatting sqref="E5:F5">
    <cfRule type="expression" dxfId="66" priority="655" stopIfTrue="1">
      <formula>#REF!="NEI"</formula>
    </cfRule>
  </conditionalFormatting>
  <conditionalFormatting sqref="E16:F16 E20:F20 E24:F24 E28:F28 E32:F32 E36:F36 E40:F40 E44:F44 E48:F48 E52:F52 E56:F56 E60:F60">
    <cfRule type="expression" dxfId="65" priority="323" stopIfTrue="1">
      <formula>#REF!="NEI"</formula>
    </cfRule>
  </conditionalFormatting>
  <conditionalFormatting sqref="E64:F64">
    <cfRule type="expression" dxfId="64" priority="321" stopIfTrue="1">
      <formula>#REF!="NEI"</formula>
    </cfRule>
  </conditionalFormatting>
  <conditionalFormatting sqref="E4:Q4">
    <cfRule type="expression" dxfId="63" priority="590" stopIfTrue="1">
      <formula>#REF!="NEI"</formula>
    </cfRule>
  </conditionalFormatting>
  <conditionalFormatting sqref="E6:Q7">
    <cfRule type="expression" dxfId="62" priority="3" stopIfTrue="1">
      <formula>#REF!="NEI"</formula>
    </cfRule>
  </conditionalFormatting>
  <conditionalFormatting sqref="E10:Q11">
    <cfRule type="expression" dxfId="61" priority="1" stopIfTrue="1">
      <formula>#REF!="NEI"</formula>
    </cfRule>
  </conditionalFormatting>
  <conditionalFormatting sqref="E14:Q15">
    <cfRule type="expression" dxfId="60" priority="29" stopIfTrue="1">
      <formula>#REF!="NEI"</formula>
    </cfRule>
  </conditionalFormatting>
  <conditionalFormatting sqref="E18:Q19">
    <cfRule type="expression" dxfId="59" priority="27" stopIfTrue="1">
      <formula>#REF!="NEI"</formula>
    </cfRule>
  </conditionalFormatting>
  <conditionalFormatting sqref="E22:Q23">
    <cfRule type="expression" dxfId="58" priority="25" stopIfTrue="1">
      <formula>#REF!="NEI"</formula>
    </cfRule>
  </conditionalFormatting>
  <conditionalFormatting sqref="E26:Q27">
    <cfRule type="expression" dxfId="57" priority="23" stopIfTrue="1">
      <formula>#REF!="NEI"</formula>
    </cfRule>
  </conditionalFormatting>
  <conditionalFormatting sqref="E30:Q31">
    <cfRule type="expression" dxfId="56" priority="21" stopIfTrue="1">
      <formula>#REF!="NEI"</formula>
    </cfRule>
  </conditionalFormatting>
  <conditionalFormatting sqref="E34:Q35">
    <cfRule type="expression" dxfId="55" priority="19" stopIfTrue="1">
      <formula>#REF!="NEI"</formula>
    </cfRule>
  </conditionalFormatting>
  <conditionalFormatting sqref="E38:Q39">
    <cfRule type="expression" dxfId="54" priority="17" stopIfTrue="1">
      <formula>#REF!="NEI"</formula>
    </cfRule>
  </conditionalFormatting>
  <conditionalFormatting sqref="E42:Q43">
    <cfRule type="expression" dxfId="53" priority="15" stopIfTrue="1">
      <formula>#REF!="NEI"</formula>
    </cfRule>
  </conditionalFormatting>
  <conditionalFormatting sqref="E46:Q47">
    <cfRule type="expression" dxfId="52" priority="13" stopIfTrue="1">
      <formula>#REF!="NEI"</formula>
    </cfRule>
  </conditionalFormatting>
  <conditionalFormatting sqref="E50:Q51">
    <cfRule type="expression" dxfId="51" priority="11" stopIfTrue="1">
      <formula>#REF!="NEI"</formula>
    </cfRule>
  </conditionalFormatting>
  <conditionalFormatting sqref="E54:Q55">
    <cfRule type="expression" dxfId="50" priority="9" stopIfTrue="1">
      <formula>#REF!="NEI"</formula>
    </cfRule>
  </conditionalFormatting>
  <conditionalFormatting sqref="E58:Q59">
    <cfRule type="expression" dxfId="49" priority="7" stopIfTrue="1">
      <formula>#REF!="NEI"</formula>
    </cfRule>
  </conditionalFormatting>
  <conditionalFormatting sqref="E62:Q63">
    <cfRule type="expression" dxfId="48" priority="5" stopIfTrue="1">
      <formula>#REF!="NEI"</formula>
    </cfRule>
  </conditionalFormatting>
  <conditionalFormatting sqref="H5:Q5">
    <cfRule type="expression" dxfId="47" priority="715" stopIfTrue="1">
      <formula>#REF!="NEI"</formula>
    </cfRule>
  </conditionalFormatting>
  <conditionalFormatting sqref="H9:Q9">
    <cfRule type="expression" dxfId="46" priority="234" stopIfTrue="1">
      <formula>#REF!="NEI"</formula>
    </cfRule>
  </conditionalFormatting>
  <conditionalFormatting sqref="H13:Q13">
    <cfRule type="expression" dxfId="45" priority="230" stopIfTrue="1">
      <formula>#REF!="NEI"</formula>
    </cfRule>
  </conditionalFormatting>
  <conditionalFormatting sqref="H17:Q17">
    <cfRule type="expression" dxfId="44" priority="226" stopIfTrue="1">
      <formula>#REF!="NEI"</formula>
    </cfRule>
  </conditionalFormatting>
  <conditionalFormatting sqref="H21:Q21">
    <cfRule type="expression" dxfId="43" priority="222" stopIfTrue="1">
      <formula>#REF!="NEI"</formula>
    </cfRule>
  </conditionalFormatting>
  <conditionalFormatting sqref="H25:Q25">
    <cfRule type="expression" dxfId="42" priority="218" stopIfTrue="1">
      <formula>#REF!="NEI"</formula>
    </cfRule>
  </conditionalFormatting>
  <conditionalFormatting sqref="H29:Q29">
    <cfRule type="expression" dxfId="41" priority="214" stopIfTrue="1">
      <formula>#REF!="NEI"</formula>
    </cfRule>
  </conditionalFormatting>
  <conditionalFormatting sqref="H33:Q33">
    <cfRule type="expression" dxfId="40" priority="210" stopIfTrue="1">
      <formula>#REF!="NEI"</formula>
    </cfRule>
  </conditionalFormatting>
  <conditionalFormatting sqref="H37:Q37">
    <cfRule type="expression" dxfId="39" priority="206" stopIfTrue="1">
      <formula>#REF!="NEI"</formula>
    </cfRule>
  </conditionalFormatting>
  <conditionalFormatting sqref="H41:Q41">
    <cfRule type="expression" dxfId="38" priority="202" stopIfTrue="1">
      <formula>#REF!="NEI"</formula>
    </cfRule>
  </conditionalFormatting>
  <conditionalFormatting sqref="H45:Q45">
    <cfRule type="expression" dxfId="37" priority="198" stopIfTrue="1">
      <formula>#REF!="NEI"</formula>
    </cfRule>
  </conditionalFormatting>
  <conditionalFormatting sqref="H49:Q49">
    <cfRule type="expression" dxfId="36" priority="194" stopIfTrue="1">
      <formula>#REF!="NEI"</formula>
    </cfRule>
  </conditionalFormatting>
  <conditionalFormatting sqref="H53:Q53">
    <cfRule type="expression" dxfId="35" priority="190" stopIfTrue="1">
      <formula>#REF!="NEI"</formula>
    </cfRule>
  </conditionalFormatting>
  <conditionalFormatting sqref="H57:Q57">
    <cfRule type="expression" dxfId="34" priority="186" stopIfTrue="1">
      <formula>#REF!="NEI"</formula>
    </cfRule>
  </conditionalFormatting>
  <conditionalFormatting sqref="H61:Q61">
    <cfRule type="expression" dxfId="33" priority="182" stopIfTrue="1">
      <formula>#REF!="NEI"</formula>
    </cfRule>
  </conditionalFormatting>
  <conditionalFormatting sqref="J12:Q12 J16:Q16 J20:Q20 J24:Q24 J28:Q28 J32:Q32 J36:Q36 J40:Q40 J44:Q44 J48:Q48 J52:Q52 J56:Q56 J60:Q60 J64:Q64">
    <cfRule type="expression" dxfId="32" priority="322" stopIfTrue="1">
      <formula>#REF!="NEI"</formula>
    </cfRule>
  </conditionalFormatting>
  <pageMargins left="0.7" right="0.7" top="0.75" bottom="0.75" header="0.3" footer="0.3"/>
  <pageSetup paperSize="9" scale="43"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Tabeller!$G$44:$G$49</xm:f>
          </x14:formula1>
          <xm:sqref>B40 B44 B36 B32 B56 B52 B12 B48 B16 B20 B24 B28 B60 B64 B8</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rgb="FFFFC000"/>
    <pageSetUpPr fitToPage="1"/>
  </sheetPr>
  <dimension ref="B1:R59"/>
  <sheetViews>
    <sheetView showGridLines="0" zoomScaleNormal="100" workbookViewId="0">
      <selection activeCell="G30" sqref="G30"/>
    </sheetView>
  </sheetViews>
  <sheetFormatPr baseColWidth="10" defaultColWidth="9.140625" defaultRowHeight="15" x14ac:dyDescent="0.25"/>
  <cols>
    <col min="1" max="1" width="1.42578125" style="19" customWidth="1"/>
    <col min="2" max="2" width="33.42578125" style="19" customWidth="1"/>
    <col min="3" max="3" width="15" style="19" customWidth="1"/>
    <col min="4" max="13" width="12.28515625" style="19" customWidth="1"/>
    <col min="14" max="16" width="12.28515625" customWidth="1"/>
    <col min="19" max="16384" width="9.140625" style="19"/>
  </cols>
  <sheetData>
    <row r="1" spans="2:18" s="36" customFormat="1" x14ac:dyDescent="0.25">
      <c r="B1" s="24" t="s">
        <v>53</v>
      </c>
      <c r="C1" s="44" t="str">
        <f>IF(Registrering!B3="","",Registrering!B3)</f>
        <v/>
      </c>
      <c r="D1" s="24"/>
      <c r="E1" s="581"/>
      <c r="F1" s="581"/>
      <c r="G1" s="581"/>
      <c r="H1" s="581"/>
      <c r="I1" s="581"/>
      <c r="J1" s="39"/>
      <c r="K1" s="45"/>
      <c r="L1" s="38"/>
      <c r="M1" s="581"/>
      <c r="N1"/>
      <c r="O1"/>
      <c r="P1"/>
      <c r="Q1"/>
      <c r="R1"/>
    </row>
    <row r="2" spans="2:18" s="36" customFormat="1" x14ac:dyDescent="0.25">
      <c r="B2" s="24" t="s">
        <v>253</v>
      </c>
      <c r="C2" s="44" t="str">
        <f>IF(Registrering!B26="","",Registrering!B26)</f>
        <v/>
      </c>
      <c r="D2" s="37"/>
      <c r="E2" s="581"/>
      <c r="F2" s="581"/>
      <c r="G2" s="581"/>
      <c r="H2" s="581"/>
      <c r="I2" s="581"/>
      <c r="J2" s="39"/>
      <c r="K2" s="45"/>
      <c r="L2" s="38"/>
      <c r="M2" s="581"/>
      <c r="N2"/>
      <c r="O2"/>
      <c r="P2"/>
      <c r="Q2"/>
      <c r="R2"/>
    </row>
    <row r="3" spans="2:18" s="36" customFormat="1" ht="3" customHeight="1" x14ac:dyDescent="0.25">
      <c r="B3" s="24"/>
      <c r="C3" s="44"/>
      <c r="D3" s="37"/>
      <c r="E3" s="581"/>
      <c r="F3" s="581"/>
      <c r="G3" s="581"/>
      <c r="H3" s="581"/>
      <c r="I3" s="581"/>
      <c r="J3" s="39"/>
      <c r="K3" s="45"/>
      <c r="L3" s="38"/>
      <c r="M3" s="581"/>
      <c r="N3"/>
      <c r="O3"/>
      <c r="P3"/>
      <c r="Q3"/>
      <c r="R3"/>
    </row>
    <row r="4" spans="2:18" s="36" customFormat="1" x14ac:dyDescent="0.25">
      <c r="B4" s="193" t="s">
        <v>254</v>
      </c>
      <c r="C4" s="11" t="s">
        <v>70</v>
      </c>
      <c r="D4" s="297">
        <f>Budsjett!K3</f>
        <v>1</v>
      </c>
      <c r="E4" s="298">
        <f>Budsjett!L3</f>
        <v>2</v>
      </c>
      <c r="F4" s="298">
        <f>Budsjett!M3</f>
        <v>3</v>
      </c>
      <c r="G4" s="298">
        <f>Budsjett!N3</f>
        <v>4</v>
      </c>
      <c r="H4" s="298">
        <f>Budsjett!O3</f>
        <v>5</v>
      </c>
      <c r="I4" s="297">
        <f>Budsjett!P3</f>
        <v>6</v>
      </c>
      <c r="J4" s="297">
        <f>Budsjett!Q3</f>
        <v>7</v>
      </c>
      <c r="K4" s="297">
        <f>Budsjett!R3</f>
        <v>8</v>
      </c>
      <c r="L4" s="297">
        <f>Budsjett!S3</f>
        <v>9</v>
      </c>
      <c r="M4" s="297">
        <f>Budsjett!T3</f>
        <v>10</v>
      </c>
      <c r="N4" s="297">
        <f>Budsjett!U3</f>
        <v>11</v>
      </c>
      <c r="O4" s="297">
        <f>Budsjett!V3</f>
        <v>12</v>
      </c>
      <c r="P4" s="297">
        <f>Budsjett!W3</f>
        <v>13</v>
      </c>
      <c r="Q4"/>
      <c r="R4"/>
    </row>
    <row r="5" spans="2:18" s="36" customFormat="1" x14ac:dyDescent="0.25">
      <c r="B5" s="605" t="s">
        <v>66</v>
      </c>
      <c r="C5" s="337">
        <f>SUM(D5:P5)</f>
        <v>0</v>
      </c>
      <c r="D5" s="337">
        <f>Budsjett!K8/12</f>
        <v>0</v>
      </c>
      <c r="E5" s="337">
        <f>Budsjett!L8/12</f>
        <v>0</v>
      </c>
      <c r="F5" s="337">
        <f>Budsjett!M8/12</f>
        <v>0</v>
      </c>
      <c r="G5" s="337">
        <f>Budsjett!N8/12</f>
        <v>0</v>
      </c>
      <c r="H5" s="337">
        <f>Budsjett!O8/12</f>
        <v>0</v>
      </c>
      <c r="I5" s="337">
        <f>Budsjett!P8/12</f>
        <v>0</v>
      </c>
      <c r="J5" s="337">
        <f>Budsjett!Q8/12</f>
        <v>0</v>
      </c>
      <c r="K5" s="337">
        <f>Budsjett!R8/12</f>
        <v>0</v>
      </c>
      <c r="L5" s="337">
        <f>Budsjett!S8/12</f>
        <v>0</v>
      </c>
      <c r="M5" s="337">
        <f>Budsjett!T8/12</f>
        <v>0</v>
      </c>
      <c r="N5" s="337">
        <f>Budsjett!U8/12</f>
        <v>0</v>
      </c>
      <c r="O5" s="337">
        <f>Budsjett!V8/12</f>
        <v>0</v>
      </c>
      <c r="P5" s="337">
        <f>Budsjett!W8/12</f>
        <v>0</v>
      </c>
      <c r="Q5"/>
      <c r="R5"/>
    </row>
    <row r="6" spans="2:18" s="36" customFormat="1" x14ac:dyDescent="0.25">
      <c r="B6" s="605" t="s">
        <v>255</v>
      </c>
      <c r="C6" s="337">
        <f t="shared" ref="C6:C8" si="0">SUM(D6:P6)</f>
        <v>0.5</v>
      </c>
      <c r="D6" s="337">
        <f>Budsjett!K14</f>
        <v>0</v>
      </c>
      <c r="E6" s="337">
        <f>Budsjett!L14</f>
        <v>0.5</v>
      </c>
      <c r="F6" s="337">
        <f>Budsjett!M14</f>
        <v>0</v>
      </c>
      <c r="G6" s="337">
        <f>Budsjett!N14</f>
        <v>0</v>
      </c>
      <c r="H6" s="337">
        <f>Budsjett!O14</f>
        <v>0</v>
      </c>
      <c r="I6" s="337">
        <f>Budsjett!P14</f>
        <v>0</v>
      </c>
      <c r="J6" s="337">
        <f>Budsjett!Q14</f>
        <v>0</v>
      </c>
      <c r="K6" s="337">
        <f>Budsjett!R14</f>
        <v>0</v>
      </c>
      <c r="L6" s="337">
        <f>Budsjett!S14</f>
        <v>0</v>
      </c>
      <c r="M6" s="337">
        <f>Budsjett!T14</f>
        <v>0</v>
      </c>
      <c r="N6" s="337">
        <f>Budsjett!U14</f>
        <v>0</v>
      </c>
      <c r="O6" s="337">
        <f>Budsjett!V14</f>
        <v>0</v>
      </c>
      <c r="P6" s="337">
        <f>Budsjett!W14</f>
        <v>0</v>
      </c>
      <c r="Q6"/>
      <c r="R6"/>
    </row>
    <row r="7" spans="2:18" s="36" customFormat="1" x14ac:dyDescent="0.25">
      <c r="B7" s="605" t="s">
        <v>256</v>
      </c>
      <c r="C7" s="337">
        <f t="shared" si="0"/>
        <v>0</v>
      </c>
      <c r="D7" s="337">
        <f>Budsjett!K21</f>
        <v>0</v>
      </c>
      <c r="E7" s="337">
        <f>Budsjett!L21</f>
        <v>0</v>
      </c>
      <c r="F7" s="337">
        <f>Budsjett!M21</f>
        <v>0</v>
      </c>
      <c r="G7" s="337">
        <f>Budsjett!N21</f>
        <v>0</v>
      </c>
      <c r="H7" s="337">
        <f>Budsjett!O21</f>
        <v>0</v>
      </c>
      <c r="I7" s="337">
        <f>Budsjett!P21</f>
        <v>0</v>
      </c>
      <c r="J7" s="337">
        <f>Budsjett!Q21</f>
        <v>0</v>
      </c>
      <c r="K7" s="337">
        <f>Budsjett!R21</f>
        <v>0</v>
      </c>
      <c r="L7" s="337">
        <f>Budsjett!S21</f>
        <v>0</v>
      </c>
      <c r="M7" s="337">
        <f>Budsjett!T21</f>
        <v>0</v>
      </c>
      <c r="N7" s="337">
        <f>Budsjett!U21</f>
        <v>0</v>
      </c>
      <c r="O7" s="337">
        <f>Budsjett!V21</f>
        <v>0</v>
      </c>
      <c r="P7" s="337">
        <f>Budsjett!W21</f>
        <v>0</v>
      </c>
      <c r="Q7"/>
      <c r="R7"/>
    </row>
    <row r="8" spans="2:18" s="36" customFormat="1" x14ac:dyDescent="0.25">
      <c r="B8" s="290" t="s">
        <v>95</v>
      </c>
      <c r="C8" s="337">
        <f t="shared" si="0"/>
        <v>0.42997542997542998</v>
      </c>
      <c r="D8" s="337">
        <f>Budsjett!K27/Tabeller!$H$5</f>
        <v>0</v>
      </c>
      <c r="E8" s="337">
        <f>Budsjett!L27/Tabeller!$H$5</f>
        <v>0.42997542997542998</v>
      </c>
      <c r="F8" s="337">
        <f>Budsjett!M27/Tabeller!$H$5</f>
        <v>0</v>
      </c>
      <c r="G8" s="337">
        <f>Budsjett!N27/Tabeller!$H$5</f>
        <v>0</v>
      </c>
      <c r="H8" s="337">
        <f>Budsjett!O27/Tabeller!$H$5</f>
        <v>0</v>
      </c>
      <c r="I8" s="337">
        <f>Budsjett!P27/Tabeller!$H$5</f>
        <v>0</v>
      </c>
      <c r="J8" s="337">
        <f>Budsjett!Q27/Tabeller!$H$5</f>
        <v>0</v>
      </c>
      <c r="K8" s="337">
        <f>Budsjett!R27/Tabeller!$H$5</f>
        <v>0</v>
      </c>
      <c r="L8" s="337">
        <f>Budsjett!S27/Tabeller!$H$5</f>
        <v>0</v>
      </c>
      <c r="M8" s="337">
        <f>Budsjett!T27/Tabeller!$H$5</f>
        <v>0</v>
      </c>
      <c r="N8" s="337">
        <f>Budsjett!U27/Tabeller!$H$5</f>
        <v>0</v>
      </c>
      <c r="O8" s="337">
        <f>Budsjett!V27/Tabeller!$H$5</f>
        <v>0</v>
      </c>
      <c r="P8" s="337">
        <f>Budsjett!W27/Tabeller!$H$5</f>
        <v>0</v>
      </c>
      <c r="Q8"/>
      <c r="R8"/>
    </row>
    <row r="9" spans="2:18" s="36" customFormat="1" x14ac:dyDescent="0.25">
      <c r="B9" s="381" t="s">
        <v>257</v>
      </c>
      <c r="C9" s="382">
        <f>SUM(D9:P9)</f>
        <v>0.92997542997542992</v>
      </c>
      <c r="D9" s="382">
        <f>SUM(D5:D8)</f>
        <v>0</v>
      </c>
      <c r="E9" s="382">
        <f>SUM(E5:E8)</f>
        <v>0.92997542997542992</v>
      </c>
      <c r="F9" s="382">
        <f t="shared" ref="F9:M9" si="1">SUM(F5:F8)</f>
        <v>0</v>
      </c>
      <c r="G9" s="382">
        <f t="shared" si="1"/>
        <v>0</v>
      </c>
      <c r="H9" s="382">
        <f t="shared" si="1"/>
        <v>0</v>
      </c>
      <c r="I9" s="382">
        <f t="shared" si="1"/>
        <v>0</v>
      </c>
      <c r="J9" s="382">
        <f t="shared" si="1"/>
        <v>0</v>
      </c>
      <c r="K9" s="382">
        <f t="shared" si="1"/>
        <v>0</v>
      </c>
      <c r="L9" s="382">
        <f t="shared" si="1"/>
        <v>0</v>
      </c>
      <c r="M9" s="382">
        <f t="shared" si="1"/>
        <v>0</v>
      </c>
      <c r="N9" s="382">
        <f t="shared" ref="N9:P9" si="2">SUM(N5:N8)</f>
        <v>0</v>
      </c>
      <c r="O9" s="382">
        <f t="shared" si="2"/>
        <v>0</v>
      </c>
      <c r="P9" s="382">
        <f t="shared" si="2"/>
        <v>0</v>
      </c>
      <c r="Q9"/>
      <c r="R9"/>
    </row>
    <row r="10" spans="2:18" ht="3.75" customHeight="1" x14ac:dyDescent="0.25">
      <c r="B10" s="581"/>
      <c r="C10" s="581"/>
      <c r="D10" s="33"/>
      <c r="E10" s="581"/>
      <c r="F10" s="581"/>
      <c r="G10" s="581"/>
      <c r="H10" s="581"/>
      <c r="I10" s="581"/>
      <c r="J10" s="581"/>
      <c r="K10" s="581"/>
      <c r="L10" s="581"/>
      <c r="M10" s="581"/>
      <c r="N10" s="581"/>
      <c r="O10" s="581"/>
      <c r="P10" s="581"/>
    </row>
    <row r="11" spans="2:18" x14ac:dyDescent="0.25">
      <c r="B11" s="193" t="s">
        <v>258</v>
      </c>
      <c r="C11" s="11" t="str">
        <f>C4</f>
        <v>Totalt</v>
      </c>
      <c r="D11" s="299">
        <f t="shared" ref="D11:M11" si="3">D4</f>
        <v>1</v>
      </c>
      <c r="E11" s="299">
        <f t="shared" si="3"/>
        <v>2</v>
      </c>
      <c r="F11" s="299">
        <f t="shared" si="3"/>
        <v>3</v>
      </c>
      <c r="G11" s="299">
        <f t="shared" si="3"/>
        <v>4</v>
      </c>
      <c r="H11" s="299">
        <f t="shared" si="3"/>
        <v>5</v>
      </c>
      <c r="I11" s="299">
        <f t="shared" si="3"/>
        <v>6</v>
      </c>
      <c r="J11" s="299">
        <f t="shared" si="3"/>
        <v>7</v>
      </c>
      <c r="K11" s="299">
        <f t="shared" si="3"/>
        <v>8</v>
      </c>
      <c r="L11" s="299">
        <f t="shared" si="3"/>
        <v>9</v>
      </c>
      <c r="M11" s="299">
        <f t="shared" si="3"/>
        <v>10</v>
      </c>
      <c r="N11" s="299">
        <f t="shared" ref="N11:P11" si="4">N4</f>
        <v>11</v>
      </c>
      <c r="O11" s="299">
        <f t="shared" si="4"/>
        <v>12</v>
      </c>
      <c r="P11" s="299">
        <f t="shared" si="4"/>
        <v>13</v>
      </c>
    </row>
    <row r="12" spans="2:18" x14ac:dyDescent="0.25">
      <c r="B12" s="84" t="s">
        <v>259</v>
      </c>
      <c r="C12" s="14"/>
      <c r="D12" s="14"/>
      <c r="E12" s="14"/>
      <c r="F12" s="14"/>
      <c r="G12" s="14"/>
      <c r="H12" s="14"/>
      <c r="I12" s="14"/>
      <c r="J12" s="14"/>
      <c r="K12" s="14"/>
      <c r="L12" s="14"/>
      <c r="M12" s="14"/>
      <c r="N12" s="14"/>
      <c r="O12" s="14"/>
      <c r="P12" s="14"/>
    </row>
    <row r="13" spans="2:18" x14ac:dyDescent="0.25">
      <c r="B13" s="605" t="s">
        <v>146</v>
      </c>
      <c r="C13" s="14">
        <f>SUM(D13:P13)</f>
        <v>0</v>
      </c>
      <c r="D13" s="15">
        <f>Budsjett!K72</f>
        <v>0</v>
      </c>
      <c r="E13" s="15">
        <f>Budsjett!L72</f>
        <v>0</v>
      </c>
      <c r="F13" s="15">
        <f>Budsjett!M72</f>
        <v>0</v>
      </c>
      <c r="G13" s="15">
        <f>Budsjett!N72</f>
        <v>0</v>
      </c>
      <c r="H13" s="15">
        <f>Budsjett!O72</f>
        <v>0</v>
      </c>
      <c r="I13" s="15">
        <f>Budsjett!P72</f>
        <v>0</v>
      </c>
      <c r="J13" s="15">
        <f>Budsjett!Q72</f>
        <v>0</v>
      </c>
      <c r="K13" s="15">
        <f>Budsjett!R72</f>
        <v>0</v>
      </c>
      <c r="L13" s="15">
        <f>Budsjett!S72</f>
        <v>0</v>
      </c>
      <c r="M13" s="15">
        <f>Budsjett!T72</f>
        <v>0</v>
      </c>
      <c r="N13" s="15">
        <f>Budsjett!U72</f>
        <v>0</v>
      </c>
      <c r="O13" s="15">
        <f>Budsjett!V72</f>
        <v>0</v>
      </c>
      <c r="P13" s="15">
        <f>Budsjett!W72</f>
        <v>0</v>
      </c>
    </row>
    <row r="14" spans="2:18" x14ac:dyDescent="0.25">
      <c r="B14" s="605" t="s">
        <v>260</v>
      </c>
      <c r="C14" s="14">
        <f t="shared" ref="C14:C15" si="5">SUM(D14:P14)</f>
        <v>0</v>
      </c>
      <c r="D14" s="15">
        <f>Budsjett!K78+Budsjett!K79</f>
        <v>0</v>
      </c>
      <c r="E14" s="15">
        <f>Budsjett!L78+Budsjett!L79</f>
        <v>0</v>
      </c>
      <c r="F14" s="15">
        <f>Budsjett!M78+Budsjett!M79</f>
        <v>0</v>
      </c>
      <c r="G14" s="15">
        <f>Budsjett!N78+Budsjett!N79</f>
        <v>0</v>
      </c>
      <c r="H14" s="15">
        <f>Budsjett!O78+Budsjett!O79</f>
        <v>0</v>
      </c>
      <c r="I14" s="15">
        <f>Budsjett!P78+Budsjett!P79</f>
        <v>0</v>
      </c>
      <c r="J14" s="15">
        <f>Budsjett!Q78+Budsjett!Q79</f>
        <v>0</v>
      </c>
      <c r="K14" s="15">
        <f>Budsjett!R78+Budsjett!R79</f>
        <v>0</v>
      </c>
      <c r="L14" s="15">
        <f>Budsjett!S78+Budsjett!S79</f>
        <v>0</v>
      </c>
      <c r="M14" s="15">
        <f>Budsjett!T78+Budsjett!T79</f>
        <v>0</v>
      </c>
      <c r="N14" s="15">
        <f>Budsjett!U78+Budsjett!U79</f>
        <v>0</v>
      </c>
      <c r="O14" s="15">
        <f>Budsjett!V78+Budsjett!V79</f>
        <v>0</v>
      </c>
      <c r="P14" s="15">
        <f>Budsjett!W78+Budsjett!W79</f>
        <v>0</v>
      </c>
    </row>
    <row r="15" spans="2:18" x14ac:dyDescent="0.25">
      <c r="B15" s="605" t="s">
        <v>261</v>
      </c>
      <c r="C15" s="14">
        <f t="shared" si="5"/>
        <v>-100000</v>
      </c>
      <c r="D15" s="15">
        <f>Budsjett!K68</f>
        <v>0</v>
      </c>
      <c r="E15" s="15">
        <f>Budsjett!L68</f>
        <v>-100000</v>
      </c>
      <c r="F15" s="15">
        <f>Budsjett!M68</f>
        <v>0</v>
      </c>
      <c r="G15" s="15">
        <f>Budsjett!N68</f>
        <v>0</v>
      </c>
      <c r="H15" s="15">
        <f>Budsjett!O68</f>
        <v>0</v>
      </c>
      <c r="I15" s="15">
        <f>Budsjett!P68</f>
        <v>0</v>
      </c>
      <c r="J15" s="15">
        <f>Budsjett!Q68</f>
        <v>0</v>
      </c>
      <c r="K15" s="15">
        <f>Budsjett!R68</f>
        <v>0</v>
      </c>
      <c r="L15" s="15">
        <f>Budsjett!S68</f>
        <v>0</v>
      </c>
      <c r="M15" s="15">
        <f>Budsjett!T68</f>
        <v>0</v>
      </c>
      <c r="N15" s="15">
        <f>Budsjett!U68</f>
        <v>0</v>
      </c>
      <c r="O15" s="15">
        <f>Budsjett!V68</f>
        <v>0</v>
      </c>
      <c r="P15" s="15">
        <f>Budsjett!W68</f>
        <v>0</v>
      </c>
    </row>
    <row r="16" spans="2:18" x14ac:dyDescent="0.25">
      <c r="B16" s="12" t="s">
        <v>262</v>
      </c>
      <c r="C16" s="13">
        <f>SUM(D16:P16)</f>
        <v>-100000</v>
      </c>
      <c r="D16" s="13">
        <f>SUM(D13:D15)</f>
        <v>0</v>
      </c>
      <c r="E16" s="13">
        <f t="shared" ref="E16:M16" si="6">SUM(E13:E15)</f>
        <v>-100000</v>
      </c>
      <c r="F16" s="13">
        <f t="shared" si="6"/>
        <v>0</v>
      </c>
      <c r="G16" s="13">
        <f t="shared" si="6"/>
        <v>0</v>
      </c>
      <c r="H16" s="13">
        <f t="shared" si="6"/>
        <v>0</v>
      </c>
      <c r="I16" s="13">
        <f t="shared" si="6"/>
        <v>0</v>
      </c>
      <c r="J16" s="13">
        <f t="shared" si="6"/>
        <v>0</v>
      </c>
      <c r="K16" s="13">
        <f t="shared" si="6"/>
        <v>0</v>
      </c>
      <c r="L16" s="13">
        <f t="shared" si="6"/>
        <v>0</v>
      </c>
      <c r="M16" s="13">
        <f t="shared" si="6"/>
        <v>0</v>
      </c>
      <c r="N16" s="13">
        <f t="shared" ref="N16:P16" si="7">SUM(N13:N15)</f>
        <v>0</v>
      </c>
      <c r="O16" s="13">
        <f t="shared" si="7"/>
        <v>0</v>
      </c>
      <c r="P16" s="13">
        <f t="shared" si="7"/>
        <v>0</v>
      </c>
    </row>
    <row r="17" spans="2:18" x14ac:dyDescent="0.25">
      <c r="B17" s="605" t="s">
        <v>263</v>
      </c>
      <c r="C17" s="14">
        <f>SUM(D17:P17)</f>
        <v>268461.00942695147</v>
      </c>
      <c r="D17" s="15">
        <f>Budsjett!AR8+Budsjett!AR27</f>
        <v>0</v>
      </c>
      <c r="E17" s="15">
        <f>Budsjett!AS8+Budsjett!AS27</f>
        <v>268461.00942695147</v>
      </c>
      <c r="F17" s="15">
        <f>Budsjett!AT8+Budsjett!AT27</f>
        <v>0</v>
      </c>
      <c r="G17" s="15">
        <f>Budsjett!AU8+Budsjett!AU27</f>
        <v>0</v>
      </c>
      <c r="H17" s="15">
        <f>Budsjett!AV8+Budsjett!AV27</f>
        <v>0</v>
      </c>
      <c r="I17" s="15">
        <f>Budsjett!AW8+Budsjett!AW27</f>
        <v>0</v>
      </c>
      <c r="J17" s="15">
        <f>Budsjett!AX8+Budsjett!AX27</f>
        <v>0</v>
      </c>
      <c r="K17" s="15">
        <f>Budsjett!AY8+Budsjett!AY27</f>
        <v>0</v>
      </c>
      <c r="L17" s="15">
        <f>Budsjett!AZ8+Budsjett!AZ27</f>
        <v>0</v>
      </c>
      <c r="M17" s="15">
        <f>Budsjett!BA8+Budsjett!BA27</f>
        <v>0</v>
      </c>
      <c r="N17" s="15">
        <f>Budsjett!BB8+Budsjett!BB27</f>
        <v>0</v>
      </c>
      <c r="O17" s="15">
        <f>Budsjett!BC8+Budsjett!BC27</f>
        <v>0</v>
      </c>
      <c r="P17" s="15">
        <f>Budsjett!BD8+Budsjett!BD27</f>
        <v>0</v>
      </c>
    </row>
    <row r="18" spans="2:18" x14ac:dyDescent="0.25">
      <c r="B18" s="605" t="s">
        <v>264</v>
      </c>
      <c r="C18" s="14">
        <f t="shared" ref="C18:C22" si="8">SUM(D18:P18)</f>
        <v>435848.40717923071</v>
      </c>
      <c r="D18" s="15">
        <f>Budsjett!AR14</f>
        <v>0</v>
      </c>
      <c r="E18" s="15">
        <f>Budsjett!AS14</f>
        <v>435848.40717923071</v>
      </c>
      <c r="F18" s="15">
        <f>Budsjett!AT14</f>
        <v>0</v>
      </c>
      <c r="G18" s="15">
        <f>Budsjett!AU14</f>
        <v>0</v>
      </c>
      <c r="H18" s="15">
        <f>Budsjett!AV14</f>
        <v>0</v>
      </c>
      <c r="I18" s="15">
        <f>Budsjett!AW14</f>
        <v>0</v>
      </c>
      <c r="J18" s="15">
        <f>Budsjett!AX14</f>
        <v>0</v>
      </c>
      <c r="K18" s="15">
        <f>Budsjett!AY14</f>
        <v>0</v>
      </c>
      <c r="L18" s="15">
        <f>Budsjett!AZ14</f>
        <v>0</v>
      </c>
      <c r="M18" s="15">
        <f>Budsjett!BA14</f>
        <v>0</v>
      </c>
      <c r="N18" s="15">
        <f>Budsjett!BB14</f>
        <v>0</v>
      </c>
      <c r="O18" s="15">
        <f>Budsjett!BC14</f>
        <v>0</v>
      </c>
      <c r="P18" s="15">
        <f>Budsjett!BD14</f>
        <v>0</v>
      </c>
    </row>
    <row r="19" spans="2:18" x14ac:dyDescent="0.25">
      <c r="B19" s="605" t="s">
        <v>265</v>
      </c>
      <c r="C19" s="14">
        <f t="shared" si="8"/>
        <v>-2464586.4166061822</v>
      </c>
      <c r="D19" s="15">
        <f>Budsjett!BU29</f>
        <v>0</v>
      </c>
      <c r="E19" s="15">
        <f>Budsjett!BV29</f>
        <v>-2464586.4166061822</v>
      </c>
      <c r="F19" s="15">
        <f>Budsjett!BW29</f>
        <v>0</v>
      </c>
      <c r="G19" s="15">
        <f>Budsjett!BX29</f>
        <v>0</v>
      </c>
      <c r="H19" s="15">
        <f>Budsjett!BY29</f>
        <v>0</v>
      </c>
      <c r="I19" s="15">
        <f>Budsjett!BZ29</f>
        <v>0</v>
      </c>
      <c r="J19" s="15">
        <f>Budsjett!CA29</f>
        <v>0</v>
      </c>
      <c r="K19" s="15">
        <f>Budsjett!CB29</f>
        <v>0</v>
      </c>
      <c r="L19" s="15">
        <f>Budsjett!CC29</f>
        <v>0</v>
      </c>
      <c r="M19" s="15">
        <f>Budsjett!CD29</f>
        <v>0</v>
      </c>
      <c r="N19" s="15">
        <f>Budsjett!CE29</f>
        <v>0</v>
      </c>
      <c r="O19" s="15">
        <f>Budsjett!CF29</f>
        <v>0</v>
      </c>
      <c r="P19" s="15">
        <f>Budsjett!CG29</f>
        <v>0</v>
      </c>
      <c r="Q19" s="581"/>
      <c r="R19" s="581"/>
    </row>
    <row r="20" spans="2:18" x14ac:dyDescent="0.25">
      <c r="B20" s="605" t="s">
        <v>266</v>
      </c>
      <c r="C20" s="14">
        <f t="shared" si="8"/>
        <v>0</v>
      </c>
      <c r="D20" s="15">
        <f>Budsjett!K58</f>
        <v>0</v>
      </c>
      <c r="E20" s="15">
        <f>Budsjett!L58</f>
        <v>0</v>
      </c>
      <c r="F20" s="15">
        <f>Budsjett!M58</f>
        <v>0</v>
      </c>
      <c r="G20" s="15">
        <f>Budsjett!N58</f>
        <v>0</v>
      </c>
      <c r="H20" s="15">
        <f>Budsjett!O58</f>
        <v>0</v>
      </c>
      <c r="I20" s="15">
        <f>Budsjett!P58</f>
        <v>0</v>
      </c>
      <c r="J20" s="15">
        <f>Budsjett!Q58</f>
        <v>0</v>
      </c>
      <c r="K20" s="15">
        <f>Budsjett!R58</f>
        <v>0</v>
      </c>
      <c r="L20" s="15">
        <f>Budsjett!S58</f>
        <v>0</v>
      </c>
      <c r="M20" s="15">
        <f>Budsjett!T58</f>
        <v>0</v>
      </c>
      <c r="N20" s="15">
        <f>Budsjett!U58</f>
        <v>0</v>
      </c>
      <c r="O20" s="15">
        <f>Budsjett!V58</f>
        <v>0</v>
      </c>
      <c r="P20" s="15">
        <f>Budsjett!W58</f>
        <v>0</v>
      </c>
      <c r="Q20" s="581"/>
      <c r="R20" s="581"/>
    </row>
    <row r="21" spans="2:18" x14ac:dyDescent="0.25">
      <c r="B21" s="605" t="s">
        <v>267</v>
      </c>
      <c r="C21" s="14">
        <f t="shared" si="8"/>
        <v>1860277</v>
      </c>
      <c r="D21" s="15">
        <f>SUMIF(Budsjett!$B$4:$B$158,"Generelle driftsmidler (kun NFR)",Budsjett!K4:K158)+SUMIF(Budsjett!$B$4:$B$158,"Lab./feltundersøkelser",Budsjett!K4:K158)+SUMIF(Budsjett!$B$4:$B$158,"Reiser/konferanser/mv.",Budsjett!K4:K158)+SUMIF(Budsjett!$B$4:$B$158,"Andre driftskostnader",Budsjett!K4:K158)+SUMIF(Budsjett!$B$4:$B$158,"Innkjøp av FoU-tjenester",Budsjett!K4:K158)+SUMIF(Budsjett!$B$4:$B$166,"Utstyr (kun nasjonal infrastruktur)",Budsjett!K4:K166)+Budsjett!AR35</f>
        <v>0</v>
      </c>
      <c r="E21" s="15">
        <f>SUMIF(Budsjett!$B$4:$B$158,"Generelle driftsmidler (kun NFR)",Budsjett!L4:L158)+SUMIF(Budsjett!$B$4:$B$158,"Lab./feltundersøkelser",Budsjett!L4:L158)+SUMIF(Budsjett!$B$4:$B$158,"Reiser/konferanser/mv.",Budsjett!L4:L158)+SUMIF(Budsjett!$B$4:$B$158,"Andre driftskostnader",Budsjett!L4:L158)+SUMIF(Budsjett!$B$4:$B$158,"Innkjøp av FoU-tjenester",Budsjett!L4:L158)+SUMIF(Budsjett!$B$4:$B$166,"Utstyr (kun nasjonal infrastruktur)",Budsjett!L4:L166)+Budsjett!AS35</f>
        <v>1860277</v>
      </c>
      <c r="F21" s="15">
        <f>SUMIF(Budsjett!$B$4:$B$158,"Generelle driftsmidler (kun NFR)",Budsjett!M4:M158)+SUMIF(Budsjett!$B$4:$B$158,"Lab./feltundersøkelser",Budsjett!M4:M158)+SUMIF(Budsjett!$B$4:$B$158,"Reiser/konferanser/mv.",Budsjett!M4:M158)+SUMIF(Budsjett!$B$4:$B$158,"Andre driftskostnader",Budsjett!M4:M158)+SUMIF(Budsjett!$B$4:$B$158,"Innkjøp av FoU-tjenester",Budsjett!M4:M158)+SUMIF(Budsjett!$B$4:$B$166,"Utstyr (kun nasjonal infrastruktur)",Budsjett!M4:M166)+Budsjett!AT35</f>
        <v>0</v>
      </c>
      <c r="G21" s="15">
        <f>SUMIF(Budsjett!$B$4:$B$158,"Generelle driftsmidler (kun NFR)",Budsjett!N4:N158)+SUMIF(Budsjett!$B$4:$B$158,"Lab./feltundersøkelser",Budsjett!N4:N158)+SUMIF(Budsjett!$B$4:$B$158,"Reiser/konferanser/mv.",Budsjett!N4:N158)+SUMIF(Budsjett!$B$4:$B$158,"Andre driftskostnader",Budsjett!N4:N158)+SUMIF(Budsjett!$B$4:$B$158,"Innkjøp av FoU-tjenester",Budsjett!N4:N158)+SUMIF(Budsjett!$B$4:$B$166,"Utstyr (kun nasjonal infrastruktur)",Budsjett!N4:N166)+Budsjett!AU35</f>
        <v>0</v>
      </c>
      <c r="H21" s="15">
        <f>SUMIF(Budsjett!$B$4:$B$158,"Generelle driftsmidler (kun NFR)",Budsjett!O4:O158)+SUMIF(Budsjett!$B$4:$B$158,"Lab./feltundersøkelser",Budsjett!O4:O158)+SUMIF(Budsjett!$B$4:$B$158,"Reiser/konferanser/mv.",Budsjett!O4:O158)+SUMIF(Budsjett!$B$4:$B$158,"Andre driftskostnader",Budsjett!O4:O158)+SUMIF(Budsjett!$B$4:$B$158,"Innkjøp av FoU-tjenester",Budsjett!O4:O158)+SUMIF(Budsjett!$B$4:$B$166,"Utstyr (kun nasjonal infrastruktur)",Budsjett!O4:O166)+Budsjett!AV35</f>
        <v>0</v>
      </c>
      <c r="I21" s="15">
        <f>SUMIF(Budsjett!$B$4:$B$158,"Generelle driftsmidler (kun NFR)",Budsjett!P4:P158)+SUMIF(Budsjett!$B$4:$B$158,"Lab./feltundersøkelser",Budsjett!P4:P158)+SUMIF(Budsjett!$B$4:$B$158,"Reiser/konferanser/mv.",Budsjett!P4:P158)+SUMIF(Budsjett!$B$4:$B$158,"Andre driftskostnader",Budsjett!P4:P158)+SUMIF(Budsjett!$B$4:$B$158,"Innkjøp av FoU-tjenester",Budsjett!P4:P158)+SUMIF(Budsjett!$B$4:$B$166,"Utstyr (kun nasjonal infrastruktur)",Budsjett!P4:P166)+Budsjett!AW35</f>
        <v>0</v>
      </c>
      <c r="J21" s="15">
        <f>SUMIF(Budsjett!$B$4:$B$158,"Generelle driftsmidler (kun NFR)",Budsjett!Q4:Q158)+SUMIF(Budsjett!$B$4:$B$158,"Lab./feltundersøkelser",Budsjett!Q4:Q158)+SUMIF(Budsjett!$B$4:$B$158,"Reiser/konferanser/mv.",Budsjett!Q4:Q158)+SUMIF(Budsjett!$B$4:$B$158,"Andre driftskostnader",Budsjett!Q4:Q158)+SUMIF(Budsjett!$B$4:$B$158,"Innkjøp av FoU-tjenester",Budsjett!Q4:Q158)+SUMIF(Budsjett!$B$4:$B$166,"Utstyr (kun nasjonal infrastruktur)",Budsjett!Q4:Q166)+Budsjett!AX35</f>
        <v>0</v>
      </c>
      <c r="K21" s="15">
        <f>SUMIF(Budsjett!$B$4:$B$158,"Generelle driftsmidler (kun NFR)",Budsjett!R4:R158)+SUMIF(Budsjett!$B$4:$B$158,"Lab./feltundersøkelser",Budsjett!R4:R158)+SUMIF(Budsjett!$B$4:$B$158,"Reiser/konferanser/mv.",Budsjett!R4:R158)+SUMIF(Budsjett!$B$4:$B$158,"Andre driftskostnader",Budsjett!R4:R158)+SUMIF(Budsjett!$B$4:$B$158,"Innkjøp av FoU-tjenester",Budsjett!R4:R158)+SUMIF(Budsjett!$B$4:$B$166,"Utstyr (kun nasjonal infrastruktur)",Budsjett!R4:R166)+Budsjett!AY35</f>
        <v>0</v>
      </c>
      <c r="L21" s="15">
        <f>SUMIF(Budsjett!$B$4:$B$158,"Generelle driftsmidler (kun NFR)",Budsjett!S4:S158)+SUMIF(Budsjett!$B$4:$B$158,"Lab./feltundersøkelser",Budsjett!S4:S158)+SUMIF(Budsjett!$B$4:$B$158,"Reiser/konferanser/mv.",Budsjett!S4:S158)+SUMIF(Budsjett!$B$4:$B$158,"Andre driftskostnader",Budsjett!S4:S158)+SUMIF(Budsjett!$B$4:$B$158,"Innkjøp av FoU-tjenester",Budsjett!S4:S158)+SUMIF(Budsjett!$B$4:$B$166,"Utstyr (kun nasjonal infrastruktur)",Budsjett!S4:S166)+Budsjett!AZ35</f>
        <v>0</v>
      </c>
      <c r="M21" s="15">
        <f>SUMIF(Budsjett!$B$4:$B$158,"Generelle driftsmidler (kun NFR)",Budsjett!T4:T158)+SUMIF(Budsjett!$B$4:$B$158,"Lab./feltundersøkelser",Budsjett!T4:T158)+SUMIF(Budsjett!$B$4:$B$158,"Reiser/konferanser/mv.",Budsjett!T4:T158)+SUMIF(Budsjett!$B$4:$B$158,"Andre driftskostnader",Budsjett!T4:T158)+SUMIF(Budsjett!$B$4:$B$158,"Innkjøp av FoU-tjenester",Budsjett!T4:T158)+SUMIF(Budsjett!$B$4:$B$166,"Utstyr (kun nasjonal infrastruktur)",Budsjett!T4:T166)+Budsjett!BA35</f>
        <v>0</v>
      </c>
      <c r="N21" s="15">
        <f>SUMIF(Budsjett!$B$4:$B$158,"Generelle driftsmidler (kun NFR)",Budsjett!U4:U158)+SUMIF(Budsjett!$B$4:$B$158,"Lab./feltundersøkelser",Budsjett!U4:U158)+SUMIF(Budsjett!$B$4:$B$158,"Reiser/konferanser/mv.",Budsjett!U4:U158)+SUMIF(Budsjett!$B$4:$B$158,"Andre driftskostnader",Budsjett!U4:U158)+SUMIF(Budsjett!$B$4:$B$158,"Innkjøp av FoU-tjenester",Budsjett!U4:U158)+SUMIF(Budsjett!$B$4:$B$166,"Utstyr (kun nasjonal infrastruktur)",Budsjett!U4:U166)+Budsjett!BB35</f>
        <v>0</v>
      </c>
      <c r="O21" s="15">
        <f>SUMIF(Budsjett!$B$4:$B$158,"Generelle driftsmidler (kun NFR)",Budsjett!V4:V158)+SUMIF(Budsjett!$B$4:$B$158,"Lab./feltundersøkelser",Budsjett!V4:V158)+SUMIF(Budsjett!$B$4:$B$158,"Reiser/konferanser/mv.",Budsjett!V4:V158)+SUMIF(Budsjett!$B$4:$B$158,"Andre driftskostnader",Budsjett!V4:V158)+SUMIF(Budsjett!$B$4:$B$158,"Innkjøp av FoU-tjenester",Budsjett!V4:V158)+SUMIF(Budsjett!$B$4:$B$166,"Utstyr (kun nasjonal infrastruktur)",Budsjett!V4:V166)+Budsjett!BC35</f>
        <v>0</v>
      </c>
      <c r="P21" s="15">
        <f>SUMIF(Budsjett!$B$4:$B$158,"Generelle driftsmidler (kun NFR)",Budsjett!W4:W158)+SUMIF(Budsjett!$B$4:$B$158,"Lab./feltundersøkelser",Budsjett!W4:W158)+SUMIF(Budsjett!$B$4:$B$158,"Reiser/konferanser/mv.",Budsjett!W4:W158)+SUMIF(Budsjett!$B$4:$B$158,"Andre driftskostnader",Budsjett!W4:W158)+SUMIF(Budsjett!$B$4:$B$158,"Innkjøp av FoU-tjenester",Budsjett!W4:W158)+SUMIF(Budsjett!$B$4:$B$166,"Utstyr (kun nasjonal infrastruktur)",Budsjett!W4:W166)+Budsjett!BD35</f>
        <v>0</v>
      </c>
      <c r="Q21" s="581"/>
      <c r="R21" s="581"/>
    </row>
    <row r="22" spans="2:18" x14ac:dyDescent="0.25">
      <c r="B22" s="606" t="s">
        <v>129</v>
      </c>
      <c r="C22" s="14">
        <f t="shared" si="8"/>
        <v>0</v>
      </c>
      <c r="D22" s="473">
        <f>Budsjett!K59</f>
        <v>0</v>
      </c>
      <c r="E22" s="473">
        <f>Budsjett!L59</f>
        <v>0</v>
      </c>
      <c r="F22" s="473">
        <f>Budsjett!M59</f>
        <v>0</v>
      </c>
      <c r="G22" s="473">
        <f>Budsjett!N59</f>
        <v>0</v>
      </c>
      <c r="H22" s="473">
        <f>Budsjett!O59</f>
        <v>0</v>
      </c>
      <c r="I22" s="473">
        <f>Budsjett!P59</f>
        <v>0</v>
      </c>
      <c r="J22" s="473">
        <f>Budsjett!Q59</f>
        <v>0</v>
      </c>
      <c r="K22" s="473">
        <f>Budsjett!R59</f>
        <v>0</v>
      </c>
      <c r="L22" s="473">
        <f>Budsjett!S59</f>
        <v>0</v>
      </c>
      <c r="M22" s="473">
        <f>Budsjett!T59</f>
        <v>0</v>
      </c>
      <c r="N22" s="473">
        <f>Budsjett!U59</f>
        <v>0</v>
      </c>
      <c r="O22" s="473">
        <f>Budsjett!V59</f>
        <v>0</v>
      </c>
      <c r="P22" s="473">
        <f>Budsjett!W59</f>
        <v>0</v>
      </c>
      <c r="Q22" s="581"/>
      <c r="R22" s="581"/>
    </row>
    <row r="23" spans="2:18" x14ac:dyDescent="0.25">
      <c r="B23" s="12" t="s">
        <v>268</v>
      </c>
      <c r="C23" s="13">
        <f>SUM(D23:P23)</f>
        <v>100000</v>
      </c>
      <c r="D23" s="13">
        <f>SUM(D17:D22)</f>
        <v>0</v>
      </c>
      <c r="E23" s="13">
        <f t="shared" ref="E23:P23" si="9">SUM(E17:E22)</f>
        <v>100000</v>
      </c>
      <c r="F23" s="13">
        <f t="shared" si="9"/>
        <v>0</v>
      </c>
      <c r="G23" s="13">
        <f t="shared" si="9"/>
        <v>0</v>
      </c>
      <c r="H23" s="13">
        <f t="shared" si="9"/>
        <v>0</v>
      </c>
      <c r="I23" s="13">
        <f t="shared" si="9"/>
        <v>0</v>
      </c>
      <c r="J23" s="13">
        <f t="shared" si="9"/>
        <v>0</v>
      </c>
      <c r="K23" s="13">
        <f t="shared" si="9"/>
        <v>0</v>
      </c>
      <c r="L23" s="13">
        <f t="shared" si="9"/>
        <v>0</v>
      </c>
      <c r="M23" s="13">
        <f t="shared" si="9"/>
        <v>0</v>
      </c>
      <c r="N23" s="13">
        <f t="shared" si="9"/>
        <v>0</v>
      </c>
      <c r="O23" s="13">
        <f t="shared" si="9"/>
        <v>0</v>
      </c>
      <c r="P23" s="13">
        <f t="shared" si="9"/>
        <v>0</v>
      </c>
      <c r="Q23" s="581"/>
      <c r="R23" s="581"/>
    </row>
    <row r="24" spans="2:18" x14ac:dyDescent="0.25">
      <c r="B24" s="12" t="s">
        <v>269</v>
      </c>
      <c r="C24" s="13">
        <f>C16+C23</f>
        <v>0</v>
      </c>
      <c r="D24" s="13"/>
      <c r="E24" s="13"/>
      <c r="F24" s="13"/>
      <c r="G24" s="13"/>
      <c r="H24" s="13"/>
      <c r="I24" s="13"/>
      <c r="J24" s="13"/>
      <c r="K24" s="13"/>
      <c r="L24" s="13"/>
      <c r="M24" s="13"/>
      <c r="N24" s="13"/>
      <c r="O24" s="13"/>
      <c r="P24" s="13"/>
      <c r="Q24" s="581"/>
      <c r="R24" s="581"/>
    </row>
    <row r="25" spans="2:18" ht="6" customHeight="1" x14ac:dyDescent="0.25">
      <c r="B25" s="607"/>
      <c r="C25" s="327"/>
      <c r="D25" s="328"/>
      <c r="E25" s="328"/>
      <c r="F25" s="328"/>
      <c r="G25" s="328"/>
      <c r="H25" s="328"/>
      <c r="I25" s="328"/>
      <c r="J25" s="328"/>
      <c r="K25" s="328"/>
      <c r="L25" s="328"/>
      <c r="M25" s="328"/>
      <c r="N25" s="328"/>
      <c r="O25" s="328"/>
      <c r="P25" s="328"/>
      <c r="Q25" s="581"/>
      <c r="R25" s="581"/>
    </row>
    <row r="26" spans="2:18" x14ac:dyDescent="0.25">
      <c r="B26" s="84" t="s">
        <v>270</v>
      </c>
      <c r="C26" s="14"/>
      <c r="D26" s="15"/>
      <c r="E26" s="15"/>
      <c r="F26" s="15"/>
      <c r="G26" s="15"/>
      <c r="H26" s="15"/>
      <c r="I26" s="15"/>
      <c r="J26" s="15"/>
      <c r="K26" s="15"/>
      <c r="L26" s="15"/>
      <c r="M26" s="15"/>
      <c r="N26" s="15"/>
      <c r="O26" s="15"/>
      <c r="P26" s="15"/>
      <c r="Q26" s="581"/>
      <c r="R26" s="581"/>
    </row>
    <row r="27" spans="2:18" x14ac:dyDescent="0.25">
      <c r="B27" s="605" t="s">
        <v>63</v>
      </c>
      <c r="C27" s="14">
        <f>SUM(D27:P27)</f>
        <v>-2666603.6672204328</v>
      </c>
      <c r="D27" s="15">
        <f>Budsjett!K73+D22</f>
        <v>0</v>
      </c>
      <c r="E27" s="15">
        <f>Budsjett!L73+E22</f>
        <v>-2666603.6672204328</v>
      </c>
      <c r="F27" s="15">
        <f>Budsjett!M73+F22</f>
        <v>0</v>
      </c>
      <c r="G27" s="15">
        <f>Budsjett!N73+G22</f>
        <v>0</v>
      </c>
      <c r="H27" s="15">
        <f>Budsjett!O73+H22</f>
        <v>0</v>
      </c>
      <c r="I27" s="15">
        <f>Budsjett!P73+I22</f>
        <v>0</v>
      </c>
      <c r="J27" s="15">
        <f>Budsjett!Q73+J22</f>
        <v>0</v>
      </c>
      <c r="K27" s="15">
        <f>Budsjett!R73+K22</f>
        <v>0</v>
      </c>
      <c r="L27" s="15">
        <f>Budsjett!S73+L22</f>
        <v>0</v>
      </c>
      <c r="M27" s="15">
        <f>Budsjett!T73+M22</f>
        <v>0</v>
      </c>
      <c r="N27" s="15">
        <f>Budsjett!U73+N22</f>
        <v>0</v>
      </c>
      <c r="O27" s="15">
        <f>Budsjett!V73+O22</f>
        <v>0</v>
      </c>
      <c r="P27" s="15">
        <f>Budsjett!W73+P22</f>
        <v>0</v>
      </c>
      <c r="Q27" s="581"/>
      <c r="R27" s="581"/>
    </row>
    <row r="28" spans="2:18" x14ac:dyDescent="0.25">
      <c r="B28" s="605" t="s">
        <v>271</v>
      </c>
      <c r="C28" s="14">
        <f t="shared" ref="C28:C31" si="10">SUM(D28:P28)</f>
        <v>0</v>
      </c>
      <c r="D28" s="15">
        <f>Budsjett!AR21</f>
        <v>0</v>
      </c>
      <c r="E28" s="15">
        <f>Budsjett!AS21</f>
        <v>0</v>
      </c>
      <c r="F28" s="15">
        <f>Budsjett!AT21</f>
        <v>0</v>
      </c>
      <c r="G28" s="15">
        <f>Budsjett!AU21</f>
        <v>0</v>
      </c>
      <c r="H28" s="15">
        <f>Budsjett!AV21</f>
        <v>0</v>
      </c>
      <c r="I28" s="15">
        <f>Budsjett!AW21</f>
        <v>0</v>
      </c>
      <c r="J28" s="15">
        <f>Budsjett!AX21</f>
        <v>0</v>
      </c>
      <c r="K28" s="15">
        <f>Budsjett!AY21</f>
        <v>0</v>
      </c>
      <c r="L28" s="15">
        <f>Budsjett!AZ21</f>
        <v>0</v>
      </c>
      <c r="M28" s="15">
        <f>Budsjett!BA21</f>
        <v>0</v>
      </c>
      <c r="N28" s="15">
        <f>Budsjett!BB21</f>
        <v>0</v>
      </c>
      <c r="O28" s="15">
        <f>Budsjett!BC21</f>
        <v>0</v>
      </c>
      <c r="P28" s="15">
        <f>Budsjett!BD21</f>
        <v>0</v>
      </c>
      <c r="Q28" s="581"/>
      <c r="R28" s="581"/>
    </row>
    <row r="29" spans="2:18" x14ac:dyDescent="0.25">
      <c r="B29" s="605" t="s">
        <v>272</v>
      </c>
      <c r="C29" s="14">
        <f t="shared" si="10"/>
        <v>2666603.6672204328</v>
      </c>
      <c r="D29" s="15">
        <f>Budsjett!CJ29</f>
        <v>0</v>
      </c>
      <c r="E29" s="15">
        <f>Budsjett!CK29</f>
        <v>2666603.6672204328</v>
      </c>
      <c r="F29" s="15">
        <f>Budsjett!CL29</f>
        <v>0</v>
      </c>
      <c r="G29" s="15">
        <f>Budsjett!CM29</f>
        <v>0</v>
      </c>
      <c r="H29" s="15">
        <f>Budsjett!CN29</f>
        <v>0</v>
      </c>
      <c r="I29" s="15">
        <f>Budsjett!CO29</f>
        <v>0</v>
      </c>
      <c r="J29" s="15">
        <f>Budsjett!CP29</f>
        <v>0</v>
      </c>
      <c r="K29" s="15">
        <f>Budsjett!CQ29</f>
        <v>0</v>
      </c>
      <c r="L29" s="15">
        <f>Budsjett!CR29</f>
        <v>0</v>
      </c>
      <c r="M29" s="15">
        <f>Budsjett!CS29</f>
        <v>0</v>
      </c>
      <c r="N29" s="15">
        <f>Budsjett!CT29</f>
        <v>0</v>
      </c>
      <c r="O29" s="15">
        <f>Budsjett!CU29</f>
        <v>0</v>
      </c>
      <c r="P29" s="15">
        <f>Budsjett!CV29</f>
        <v>0</v>
      </c>
      <c r="Q29" s="581"/>
      <c r="R29" s="581"/>
    </row>
    <row r="30" spans="2:18" x14ac:dyDescent="0.25">
      <c r="B30" s="605" t="s">
        <v>273</v>
      </c>
      <c r="C30" s="14">
        <f t="shared" si="10"/>
        <v>0</v>
      </c>
      <c r="D30" s="15">
        <f>Budsjett!K57</f>
        <v>0</v>
      </c>
      <c r="E30" s="15">
        <f>Budsjett!L57</f>
        <v>0</v>
      </c>
      <c r="F30" s="15">
        <f>Budsjett!M57</f>
        <v>0</v>
      </c>
      <c r="G30" s="15">
        <f>Budsjett!N57</f>
        <v>0</v>
      </c>
      <c r="H30" s="15">
        <f>Budsjett!O57</f>
        <v>0</v>
      </c>
      <c r="I30" s="15">
        <f>Budsjett!P57</f>
        <v>0</v>
      </c>
      <c r="J30" s="15">
        <f>Budsjett!Q57</f>
        <v>0</v>
      </c>
      <c r="K30" s="15">
        <f>Budsjett!R57</f>
        <v>0</v>
      </c>
      <c r="L30" s="15">
        <f>Budsjett!S57</f>
        <v>0</v>
      </c>
      <c r="M30" s="15">
        <f>Budsjett!T57</f>
        <v>0</v>
      </c>
      <c r="N30" s="15">
        <f>Budsjett!U57</f>
        <v>0</v>
      </c>
      <c r="O30" s="15">
        <f>Budsjett!V57</f>
        <v>0</v>
      </c>
      <c r="P30" s="15">
        <f>Budsjett!W57</f>
        <v>0</v>
      </c>
      <c r="Q30" s="581"/>
      <c r="R30" s="581"/>
    </row>
    <row r="31" spans="2:18" x14ac:dyDescent="0.25">
      <c r="B31" s="605" t="s">
        <v>170</v>
      </c>
      <c r="C31" s="14">
        <f t="shared" si="10"/>
        <v>0</v>
      </c>
      <c r="D31" s="15">
        <f>Budsjett!K60</f>
        <v>0</v>
      </c>
      <c r="E31" s="15">
        <f>Budsjett!L60</f>
        <v>0</v>
      </c>
      <c r="F31" s="15">
        <f>Budsjett!M60</f>
        <v>0</v>
      </c>
      <c r="G31" s="15">
        <f>Budsjett!N60</f>
        <v>0</v>
      </c>
      <c r="H31" s="15">
        <f>Budsjett!O60</f>
        <v>0</v>
      </c>
      <c r="I31" s="15">
        <f>Budsjett!P60</f>
        <v>0</v>
      </c>
      <c r="J31" s="15">
        <f>Budsjett!Q60</f>
        <v>0</v>
      </c>
      <c r="K31" s="15">
        <f>Budsjett!R60</f>
        <v>0</v>
      </c>
      <c r="L31" s="15">
        <f>Budsjett!S60</f>
        <v>0</v>
      </c>
      <c r="M31" s="15">
        <f>Budsjett!T60</f>
        <v>0</v>
      </c>
      <c r="N31" s="15">
        <f>Budsjett!U60</f>
        <v>0</v>
      </c>
      <c r="O31" s="15">
        <f>Budsjett!V60</f>
        <v>0</v>
      </c>
      <c r="P31" s="15">
        <f>Budsjett!W60</f>
        <v>0</v>
      </c>
      <c r="Q31" s="581"/>
      <c r="R31" s="581"/>
    </row>
    <row r="32" spans="2:18" x14ac:dyDescent="0.25">
      <c r="B32" s="16" t="s">
        <v>274</v>
      </c>
      <c r="C32" s="16">
        <f>SUM(D32:P32)</f>
        <v>2766603.6672204328</v>
      </c>
      <c r="D32" s="16">
        <f>D23+D28+D29+D30+D31</f>
        <v>0</v>
      </c>
      <c r="E32" s="16">
        <f t="shared" ref="E32:M32" si="11">E23+E28+E29+E30+E31</f>
        <v>2766603.6672204328</v>
      </c>
      <c r="F32" s="16">
        <f t="shared" si="11"/>
        <v>0</v>
      </c>
      <c r="G32" s="16">
        <f t="shared" si="11"/>
        <v>0</v>
      </c>
      <c r="H32" s="16">
        <f t="shared" si="11"/>
        <v>0</v>
      </c>
      <c r="I32" s="16">
        <f t="shared" si="11"/>
        <v>0</v>
      </c>
      <c r="J32" s="16">
        <f t="shared" si="11"/>
        <v>0</v>
      </c>
      <c r="K32" s="16">
        <f t="shared" si="11"/>
        <v>0</v>
      </c>
      <c r="L32" s="16">
        <f t="shared" si="11"/>
        <v>0</v>
      </c>
      <c r="M32" s="16">
        <f t="shared" si="11"/>
        <v>0</v>
      </c>
      <c r="N32" s="16">
        <f t="shared" ref="N32:P32" si="12">N23+N28+N29+N30+N31</f>
        <v>0</v>
      </c>
      <c r="O32" s="16">
        <f t="shared" si="12"/>
        <v>0</v>
      </c>
      <c r="P32" s="16">
        <f t="shared" si="12"/>
        <v>0</v>
      </c>
      <c r="Q32" s="581"/>
      <c r="R32" s="581"/>
    </row>
    <row r="33" spans="2:18" ht="3.75" customHeight="1" x14ac:dyDescent="0.25">
      <c r="B33" s="581"/>
      <c r="C33" s="581"/>
      <c r="D33" s="581"/>
      <c r="E33" s="581"/>
      <c r="F33" s="581"/>
      <c r="G33" s="581"/>
      <c r="H33" s="581"/>
      <c r="I33" s="581"/>
      <c r="J33" s="581"/>
      <c r="K33" s="581"/>
      <c r="L33" s="581"/>
      <c r="M33" s="581"/>
      <c r="N33" s="581"/>
      <c r="O33" s="581"/>
      <c r="P33" s="581"/>
      <c r="Q33" s="581"/>
      <c r="R33" s="581"/>
    </row>
    <row r="34" spans="2:18" x14ac:dyDescent="0.25">
      <c r="B34" s="84" t="s">
        <v>275</v>
      </c>
      <c r="C34" s="14"/>
      <c r="D34" s="14"/>
      <c r="E34" s="14"/>
      <c r="F34" s="14"/>
      <c r="G34" s="14"/>
      <c r="H34" s="14"/>
      <c r="I34" s="14"/>
      <c r="J34" s="14"/>
      <c r="K34" s="14"/>
      <c r="L34" s="14"/>
      <c r="M34" s="14"/>
      <c r="N34" s="14"/>
      <c r="O34" s="14"/>
      <c r="P34" s="14"/>
      <c r="Q34" s="581"/>
      <c r="R34" s="581"/>
    </row>
    <row r="35" spans="2:18" x14ac:dyDescent="0.25">
      <c r="B35" s="605" t="s">
        <v>170</v>
      </c>
      <c r="C35" s="14">
        <f>SUM(D35:P35)</f>
        <v>0</v>
      </c>
      <c r="D35" s="15">
        <f>-D31</f>
        <v>0</v>
      </c>
      <c r="E35" s="15">
        <f t="shared" ref="E35:M35" si="13">-E31</f>
        <v>0</v>
      </c>
      <c r="F35" s="15">
        <f t="shared" si="13"/>
        <v>0</v>
      </c>
      <c r="G35" s="15">
        <f t="shared" si="13"/>
        <v>0</v>
      </c>
      <c r="H35" s="15">
        <f t="shared" si="13"/>
        <v>0</v>
      </c>
      <c r="I35" s="15">
        <f t="shared" si="13"/>
        <v>0</v>
      </c>
      <c r="J35" s="15">
        <f t="shared" si="13"/>
        <v>0</v>
      </c>
      <c r="K35" s="15">
        <f t="shared" si="13"/>
        <v>0</v>
      </c>
      <c r="L35" s="15">
        <f t="shared" si="13"/>
        <v>0</v>
      </c>
      <c r="M35" s="15">
        <f t="shared" si="13"/>
        <v>0</v>
      </c>
      <c r="N35" s="15">
        <f t="shared" ref="N35:P35" si="14">-N31</f>
        <v>0</v>
      </c>
      <c r="O35" s="15">
        <f t="shared" si="14"/>
        <v>0</v>
      </c>
      <c r="P35" s="15">
        <f t="shared" si="14"/>
        <v>0</v>
      </c>
      <c r="Q35" s="581"/>
      <c r="R35" s="581"/>
    </row>
    <row r="36" spans="2:18" x14ac:dyDescent="0.25">
      <c r="B36" s="605" t="str">
        <f>B18</f>
        <v>Eksternt fin. frikjøp</v>
      </c>
      <c r="C36" s="14">
        <f t="shared" ref="C36:C38" si="15">SUM(D36:P36)</f>
        <v>435848.40717923071</v>
      </c>
      <c r="D36" s="15">
        <f t="shared" ref="D36:P36" si="16">D18</f>
        <v>0</v>
      </c>
      <c r="E36" s="15">
        <f t="shared" si="16"/>
        <v>435848.40717923071</v>
      </c>
      <c r="F36" s="15">
        <f t="shared" si="16"/>
        <v>0</v>
      </c>
      <c r="G36" s="15">
        <f t="shared" si="16"/>
        <v>0</v>
      </c>
      <c r="H36" s="15">
        <f t="shared" si="16"/>
        <v>0</v>
      </c>
      <c r="I36" s="15">
        <f t="shared" si="16"/>
        <v>0</v>
      </c>
      <c r="J36" s="15">
        <f t="shared" si="16"/>
        <v>0</v>
      </c>
      <c r="K36" s="15">
        <f t="shared" si="16"/>
        <v>0</v>
      </c>
      <c r="L36" s="15">
        <f t="shared" si="16"/>
        <v>0</v>
      </c>
      <c r="M36" s="15">
        <f t="shared" si="16"/>
        <v>0</v>
      </c>
      <c r="N36" s="15">
        <f t="shared" si="16"/>
        <v>0</v>
      </c>
      <c r="O36" s="15">
        <f t="shared" si="16"/>
        <v>0</v>
      </c>
      <c r="P36" s="15">
        <f t="shared" si="16"/>
        <v>0</v>
      </c>
      <c r="Q36" s="581"/>
      <c r="R36" s="581"/>
    </row>
    <row r="37" spans="2:18" x14ac:dyDescent="0.25">
      <c r="B37" s="605" t="str">
        <f xml:space="preserve">   B19</f>
        <v>Eksternt fin. overheadkostnader</v>
      </c>
      <c r="C37" s="14">
        <f t="shared" si="15"/>
        <v>-2464586.4166061822</v>
      </c>
      <c r="D37" s="15">
        <f t="shared" ref="D37:P37" si="17">D19</f>
        <v>0</v>
      </c>
      <c r="E37" s="15">
        <f t="shared" si="17"/>
        <v>-2464586.4166061822</v>
      </c>
      <c r="F37" s="15">
        <f t="shared" si="17"/>
        <v>0</v>
      </c>
      <c r="G37" s="15">
        <f t="shared" si="17"/>
        <v>0</v>
      </c>
      <c r="H37" s="15">
        <f t="shared" si="17"/>
        <v>0</v>
      </c>
      <c r="I37" s="15">
        <f t="shared" si="17"/>
        <v>0</v>
      </c>
      <c r="J37" s="15">
        <f t="shared" si="17"/>
        <v>0</v>
      </c>
      <c r="K37" s="15">
        <f t="shared" si="17"/>
        <v>0</v>
      </c>
      <c r="L37" s="15">
        <f t="shared" si="17"/>
        <v>0</v>
      </c>
      <c r="M37" s="15">
        <f t="shared" si="17"/>
        <v>0</v>
      </c>
      <c r="N37" s="15">
        <f t="shared" si="17"/>
        <v>0</v>
      </c>
      <c r="O37" s="15">
        <f t="shared" si="17"/>
        <v>0</v>
      </c>
      <c r="P37" s="15">
        <f t="shared" si="17"/>
        <v>0</v>
      </c>
      <c r="Q37" s="581"/>
      <c r="R37" s="581"/>
    </row>
    <row r="38" spans="2:18" x14ac:dyDescent="0.25">
      <c r="B38" s="605" t="str">
        <f>B20</f>
        <v>Eksternt fin. leiestedskostnader</v>
      </c>
      <c r="C38" s="14">
        <f t="shared" si="15"/>
        <v>0</v>
      </c>
      <c r="D38" s="15">
        <f t="shared" ref="D38:P38" si="18">D20</f>
        <v>0</v>
      </c>
      <c r="E38" s="15">
        <f t="shared" si="18"/>
        <v>0</v>
      </c>
      <c r="F38" s="15">
        <f t="shared" si="18"/>
        <v>0</v>
      </c>
      <c r="G38" s="15">
        <f t="shared" si="18"/>
        <v>0</v>
      </c>
      <c r="H38" s="15">
        <f t="shared" si="18"/>
        <v>0</v>
      </c>
      <c r="I38" s="15">
        <f t="shared" si="18"/>
        <v>0</v>
      </c>
      <c r="J38" s="15">
        <f t="shared" si="18"/>
        <v>0</v>
      </c>
      <c r="K38" s="15">
        <f t="shared" si="18"/>
        <v>0</v>
      </c>
      <c r="L38" s="15">
        <f t="shared" si="18"/>
        <v>0</v>
      </c>
      <c r="M38" s="15">
        <f t="shared" si="18"/>
        <v>0</v>
      </c>
      <c r="N38" s="15">
        <f t="shared" si="18"/>
        <v>0</v>
      </c>
      <c r="O38" s="15">
        <f t="shared" si="18"/>
        <v>0</v>
      </c>
      <c r="P38" s="15">
        <f t="shared" si="18"/>
        <v>0</v>
      </c>
      <c r="Q38" s="581"/>
      <c r="R38" s="581"/>
    </row>
    <row r="39" spans="2:18" ht="13.5" customHeight="1" x14ac:dyDescent="0.25">
      <c r="B39" s="13" t="s">
        <v>276</v>
      </c>
      <c r="C39" s="13">
        <f>SUM(D39:P39)</f>
        <v>-2028738.0094269514</v>
      </c>
      <c r="D39" s="13">
        <f>SUM(D35:D38)</f>
        <v>0</v>
      </c>
      <c r="E39" s="13">
        <f t="shared" ref="E39:M39" si="19">SUM(E35:E38)</f>
        <v>-2028738.0094269514</v>
      </c>
      <c r="F39" s="13">
        <f t="shared" si="19"/>
        <v>0</v>
      </c>
      <c r="G39" s="13">
        <f t="shared" si="19"/>
        <v>0</v>
      </c>
      <c r="H39" s="13">
        <f t="shared" si="19"/>
        <v>0</v>
      </c>
      <c r="I39" s="13">
        <f t="shared" si="19"/>
        <v>0</v>
      </c>
      <c r="J39" s="13">
        <f t="shared" si="19"/>
        <v>0</v>
      </c>
      <c r="K39" s="13">
        <f t="shared" si="19"/>
        <v>0</v>
      </c>
      <c r="L39" s="13">
        <f t="shared" si="19"/>
        <v>0</v>
      </c>
      <c r="M39" s="13">
        <f t="shared" si="19"/>
        <v>0</v>
      </c>
      <c r="N39" s="13">
        <f t="shared" ref="N39:P39" si="20">SUM(N35:N38)</f>
        <v>0</v>
      </c>
      <c r="O39" s="13">
        <f t="shared" si="20"/>
        <v>0</v>
      </c>
      <c r="P39" s="13">
        <f t="shared" si="20"/>
        <v>0</v>
      </c>
      <c r="Q39" s="581"/>
      <c r="R39" s="581"/>
    </row>
    <row r="40" spans="2:18" s="201" customFormat="1" ht="13.5" customHeight="1" thickBot="1" x14ac:dyDescent="0.3"/>
    <row r="41" spans="2:18" ht="17.25" customHeight="1" x14ac:dyDescent="0.25">
      <c r="B41" s="732" t="s">
        <v>277</v>
      </c>
      <c r="C41" s="740" t="str">
        <f>IF(Registrering!B7="","",Registrering!B7)</f>
        <v/>
      </c>
      <c r="D41" s="741"/>
      <c r="E41" s="741"/>
      <c r="F41" s="741"/>
      <c r="G41" s="741"/>
      <c r="H41" s="741"/>
      <c r="I41" s="741"/>
      <c r="J41" s="741"/>
      <c r="K41" s="741"/>
      <c r="L41" s="741"/>
      <c r="M41" s="742"/>
      <c r="N41" s="581"/>
      <c r="O41" s="581"/>
      <c r="P41" s="581"/>
      <c r="Q41" s="581"/>
      <c r="R41" s="581"/>
    </row>
    <row r="42" spans="2:18" ht="15.75" thickBot="1" x14ac:dyDescent="0.3">
      <c r="B42" s="733"/>
      <c r="C42" s="743"/>
      <c r="D42" s="744"/>
      <c r="E42" s="744"/>
      <c r="F42" s="744"/>
      <c r="G42" s="744"/>
      <c r="H42" s="744"/>
      <c r="I42" s="744"/>
      <c r="J42" s="744"/>
      <c r="K42" s="744"/>
      <c r="L42" s="744"/>
      <c r="M42" s="745"/>
      <c r="N42" s="581"/>
      <c r="O42" s="581"/>
      <c r="P42" s="581"/>
      <c r="Q42" s="581"/>
      <c r="R42" s="581"/>
    </row>
    <row r="43" spans="2:18" ht="3" customHeight="1" thickBot="1" x14ac:dyDescent="0.3">
      <c r="B43" s="521"/>
      <c r="C43" s="378"/>
      <c r="D43" s="379"/>
      <c r="E43" s="379"/>
      <c r="F43" s="379"/>
      <c r="G43" s="379"/>
      <c r="H43" s="379"/>
      <c r="I43" s="379"/>
      <c r="J43" s="379"/>
      <c r="K43" s="379"/>
      <c r="L43" s="379"/>
      <c r="M43" s="380"/>
      <c r="N43" s="581"/>
      <c r="O43" s="581"/>
      <c r="P43" s="581"/>
      <c r="Q43" s="581"/>
      <c r="R43" s="581"/>
    </row>
    <row r="44" spans="2:18" ht="15" customHeight="1" x14ac:dyDescent="0.25">
      <c r="B44" s="732" t="s">
        <v>278</v>
      </c>
      <c r="C44" s="740" t="str">
        <f>IF(Registrering!B12="","",Registrering!B12)</f>
        <v/>
      </c>
      <c r="D44" s="741"/>
      <c r="E44" s="741"/>
      <c r="F44" s="741"/>
      <c r="G44" s="741"/>
      <c r="H44" s="741"/>
      <c r="I44" s="741"/>
      <c r="J44" s="741"/>
      <c r="K44" s="741"/>
      <c r="L44" s="741"/>
      <c r="M44" s="742"/>
      <c r="N44" s="581"/>
      <c r="O44" s="581"/>
      <c r="P44" s="581"/>
      <c r="Q44" s="581"/>
      <c r="R44" s="581"/>
    </row>
    <row r="45" spans="2:18" ht="15.75" thickBot="1" x14ac:dyDescent="0.3">
      <c r="B45" s="733"/>
      <c r="C45" s="743"/>
      <c r="D45" s="744"/>
      <c r="E45" s="744"/>
      <c r="F45" s="744"/>
      <c r="G45" s="744"/>
      <c r="H45" s="744"/>
      <c r="I45" s="744"/>
      <c r="J45" s="744"/>
      <c r="K45" s="744"/>
      <c r="L45" s="744"/>
      <c r="M45" s="745"/>
      <c r="N45" s="581"/>
      <c r="O45" s="581"/>
      <c r="P45" s="581"/>
      <c r="Q45" s="581"/>
      <c r="R45" s="581"/>
    </row>
    <row r="46" spans="2:18" ht="12" customHeight="1" x14ac:dyDescent="0.25">
      <c r="B46" s="581"/>
      <c r="C46" s="608"/>
      <c r="D46" s="608"/>
      <c r="E46" s="608"/>
      <c r="F46" s="608"/>
      <c r="G46" s="609"/>
      <c r="H46" s="609"/>
      <c r="I46" s="609"/>
      <c r="J46" s="609"/>
      <c r="K46" s="609"/>
      <c r="L46" s="609"/>
      <c r="M46" s="609"/>
      <c r="N46" s="581"/>
      <c r="O46" s="581"/>
      <c r="P46" s="581"/>
      <c r="Q46" s="581"/>
      <c r="R46" s="581"/>
    </row>
    <row r="47" spans="2:18" ht="15" customHeight="1" x14ac:dyDescent="0.25">
      <c r="B47" s="605" t="s">
        <v>279</v>
      </c>
      <c r="C47" s="610">
        <f>IFERROR(C39/(C17+C18),0)</f>
        <v>-2.8804641278299554</v>
      </c>
      <c r="D47" s="522"/>
      <c r="E47" s="522"/>
      <c r="F47" s="611"/>
      <c r="G47" s="611"/>
      <c r="H47" s="611"/>
      <c r="I47" s="611"/>
      <c r="J47" s="611"/>
      <c r="K47" s="611"/>
      <c r="L47" s="611"/>
      <c r="M47" s="611"/>
      <c r="N47" s="581"/>
      <c r="O47" s="581"/>
      <c r="P47" s="581"/>
      <c r="Q47" s="581"/>
      <c r="R47" s="581"/>
    </row>
    <row r="48" spans="2:18" ht="15" customHeight="1" x14ac:dyDescent="0.25">
      <c r="B48" s="605" t="s">
        <v>280</v>
      </c>
      <c r="C48" s="610">
        <f>Budsjett!E83</f>
        <v>0.28683025649110333</v>
      </c>
      <c r="D48" s="522"/>
      <c r="E48" s="522"/>
      <c r="F48" s="611"/>
      <c r="G48" s="611"/>
      <c r="H48" s="611"/>
      <c r="I48" s="611"/>
      <c r="J48" s="611"/>
      <c r="K48" s="611"/>
      <c r="L48" s="611"/>
      <c r="M48" s="611"/>
      <c r="N48" s="581"/>
      <c r="O48" s="581"/>
      <c r="P48" s="581"/>
      <c r="Q48" s="581"/>
      <c r="R48" s="581"/>
    </row>
    <row r="49" spans="2:18" ht="15" customHeight="1" x14ac:dyDescent="0.25">
      <c r="B49" s="605" t="s">
        <v>56</v>
      </c>
      <c r="C49" s="610">
        <f>IF(Budsjett!E85="",Budsjett!E84,Budsjett!E85)</f>
        <v>-3.4992949952055898</v>
      </c>
      <c r="D49" s="522"/>
      <c r="E49" s="522"/>
      <c r="F49" s="611"/>
      <c r="G49" s="611"/>
      <c r="H49" s="611"/>
      <c r="I49" s="611"/>
      <c r="J49" s="611"/>
      <c r="K49" s="611"/>
      <c r="L49" s="611"/>
      <c r="M49" s="611"/>
      <c r="N49" s="581"/>
      <c r="O49" s="581"/>
      <c r="P49" s="581"/>
      <c r="Q49" s="581"/>
      <c r="R49" s="581"/>
    </row>
    <row r="50" spans="2:18" ht="15" customHeight="1" x14ac:dyDescent="0.25">
      <c r="B50" s="605" t="s">
        <v>63</v>
      </c>
      <c r="C50" s="610">
        <f>IFERROR(-Budsjett!F73/(Budsjett!F74-Budsjett!F68),0)</f>
        <v>0.96385459862399858</v>
      </c>
      <c r="D50" s="522"/>
      <c r="E50" s="522"/>
      <c r="F50" s="611"/>
      <c r="G50" s="611"/>
      <c r="H50" s="611"/>
      <c r="I50" s="611"/>
      <c r="J50" s="611"/>
      <c r="K50" s="611"/>
      <c r="L50" s="611"/>
      <c r="M50" s="611"/>
      <c r="N50" s="581"/>
      <c r="O50" s="581"/>
      <c r="P50" s="581"/>
      <c r="Q50" s="581"/>
      <c r="R50" s="581"/>
    </row>
    <row r="51" spans="2:18" ht="15" customHeight="1" x14ac:dyDescent="0.25">
      <c r="B51"/>
      <c r="C51"/>
      <c r="D51" s="522"/>
      <c r="E51" s="522"/>
      <c r="F51" s="611"/>
      <c r="G51" s="611"/>
      <c r="H51" s="611"/>
      <c r="I51" s="611"/>
      <c r="J51" s="611"/>
      <c r="K51" s="611"/>
      <c r="L51" s="611"/>
      <c r="M51" s="611"/>
      <c r="N51" s="581"/>
      <c r="O51" s="581"/>
      <c r="P51" s="581"/>
      <c r="Q51" s="581"/>
      <c r="R51" s="581"/>
    </row>
    <row r="52" spans="2:18" x14ac:dyDescent="0.25">
      <c r="B52" s="21" t="s">
        <v>281</v>
      </c>
      <c r="C52" s="21"/>
      <c r="D52" s="581"/>
      <c r="E52" s="612" t="s">
        <v>282</v>
      </c>
      <c r="F52" s="581"/>
      <c r="G52" s="611"/>
      <c r="H52" s="611"/>
      <c r="I52" s="611"/>
      <c r="J52" s="611"/>
      <c r="K52" s="612" t="s">
        <v>282</v>
      </c>
      <c r="L52" s="581"/>
      <c r="M52" s="581"/>
      <c r="N52" s="581"/>
      <c r="O52" s="581"/>
      <c r="P52" s="581"/>
      <c r="Q52" s="581"/>
      <c r="R52" s="581"/>
    </row>
    <row r="53" spans="2:18" ht="36" customHeight="1" x14ac:dyDescent="0.25">
      <c r="B53" s="734"/>
      <c r="C53" s="735"/>
      <c r="D53" s="736"/>
      <c r="E53" s="613"/>
      <c r="F53" s="737"/>
      <c r="G53" s="738"/>
      <c r="H53" s="738"/>
      <c r="I53" s="738"/>
      <c r="J53" s="739"/>
      <c r="K53" s="613"/>
      <c r="L53" s="581"/>
      <c r="M53" s="581"/>
      <c r="N53" s="581"/>
      <c r="O53" s="581"/>
      <c r="P53" s="581"/>
      <c r="Q53" s="581"/>
      <c r="R53" s="581"/>
    </row>
    <row r="54" spans="2:18" x14ac:dyDescent="0.25">
      <c r="B54" s="746" t="s">
        <v>283</v>
      </c>
      <c r="C54" s="747"/>
      <c r="D54" s="747"/>
      <c r="E54" s="612"/>
      <c r="F54" s="300" t="s">
        <v>284</v>
      </c>
      <c r="G54" s="614"/>
      <c r="H54" s="615"/>
      <c r="I54" s="615"/>
      <c r="J54" s="616"/>
      <c r="K54" s="612"/>
      <c r="L54" s="581"/>
      <c r="M54" s="581"/>
      <c r="N54" s="581"/>
      <c r="O54" s="581"/>
      <c r="P54" s="581"/>
      <c r="Q54" s="581"/>
      <c r="R54" s="581"/>
    </row>
    <row r="55" spans="2:18" x14ac:dyDescent="0.25">
      <c r="B55" s="730" t="str">
        <f>IF(Registrering!B5="","",Registrering!B5)</f>
        <v/>
      </c>
      <c r="C55" s="731"/>
      <c r="D55" s="731"/>
      <c r="E55" s="612"/>
      <c r="F55" s="617" t="str">
        <f>IF(Registrering!B4="","",Registrering!B4)</f>
        <v/>
      </c>
      <c r="G55" s="618"/>
      <c r="H55" s="618"/>
      <c r="I55" s="618"/>
      <c r="J55" s="619"/>
      <c r="K55" s="612"/>
      <c r="L55" s="581"/>
      <c r="M55" s="581"/>
      <c r="N55" s="581"/>
      <c r="O55" s="581"/>
      <c r="P55" s="581"/>
      <c r="Q55" s="581"/>
      <c r="R55" s="581"/>
    </row>
    <row r="59" spans="2:18" x14ac:dyDescent="0.25">
      <c r="B59" s="581"/>
      <c r="C59" s="581"/>
      <c r="D59" s="581"/>
      <c r="E59" s="581"/>
      <c r="F59" s="581"/>
      <c r="G59" s="620"/>
      <c r="H59" s="581"/>
      <c r="I59" s="581"/>
      <c r="J59" s="581"/>
      <c r="K59" s="581"/>
      <c r="L59" s="581"/>
      <c r="M59" s="581"/>
      <c r="N59" s="581"/>
      <c r="O59" s="581"/>
      <c r="P59" s="581"/>
      <c r="Q59" s="581"/>
      <c r="R59" s="581"/>
    </row>
  </sheetData>
  <sheetProtection algorithmName="SHA-512" hashValue="e4DVUbOaVJQ/SZOSU0Bxqi4MhkbROwRlzqHGX6BRAUnRRVy3Uwaw43Uw1ndWaXJwijodSlUYkgkX6rZ/lLPPQw==" saltValue="J77SR8/nFgPMBDE5fyYZkg==" spinCount="100000" sheet="1" formatCells="0" formatColumns="0" formatRows="0"/>
  <mergeCells count="8">
    <mergeCell ref="B55:D55"/>
    <mergeCell ref="B44:B45"/>
    <mergeCell ref="B53:D53"/>
    <mergeCell ref="F53:J53"/>
    <mergeCell ref="C41:M42"/>
    <mergeCell ref="C44:M45"/>
    <mergeCell ref="B41:B42"/>
    <mergeCell ref="B54:D54"/>
  </mergeCells>
  <pageMargins left="0.7" right="0.7" top="0.75" bottom="0.75" header="0.3" footer="0.3"/>
  <pageSetup paperSize="9" scale="64" orientation="landscape" r:id="rId1"/>
  <ignoredErrors>
    <ignoredError sqref="B37" formula="1"/>
  </ignoredError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3">
    <tabColor rgb="FFFFC000"/>
    <pageSetUpPr fitToPage="1"/>
  </sheetPr>
  <dimension ref="B1:R54"/>
  <sheetViews>
    <sheetView showGridLines="0" zoomScale="90" zoomScaleNormal="90" workbookViewId="0">
      <selection activeCell="G25" sqref="G25"/>
    </sheetView>
  </sheetViews>
  <sheetFormatPr baseColWidth="10" defaultColWidth="9.140625" defaultRowHeight="15" x14ac:dyDescent="0.25"/>
  <cols>
    <col min="1" max="1" width="1.42578125" style="19" customWidth="1"/>
    <col min="2" max="2" width="32.7109375" style="19" customWidth="1"/>
    <col min="3" max="3" width="14" style="19" customWidth="1"/>
    <col min="4" max="13" width="13.140625" style="19" customWidth="1"/>
    <col min="14" max="14" width="10.28515625" bestFit="1" customWidth="1"/>
    <col min="19" max="16384" width="9.140625" style="19"/>
  </cols>
  <sheetData>
    <row r="1" spans="2:18" s="36" customFormat="1" x14ac:dyDescent="0.25">
      <c r="B1" s="24" t="s">
        <v>53</v>
      </c>
      <c r="C1" s="24" t="str">
        <f>IF(Registrering!B3="","",Registrering!B3)</f>
        <v/>
      </c>
      <c r="D1" s="24"/>
      <c r="E1" s="581"/>
      <c r="F1" s="581"/>
      <c r="G1" s="581"/>
      <c r="H1" s="581"/>
      <c r="I1" s="581"/>
      <c r="J1" s="39"/>
      <c r="K1" s="45"/>
      <c r="L1" s="38"/>
      <c r="M1" s="581"/>
      <c r="N1"/>
      <c r="O1"/>
      <c r="P1"/>
      <c r="Q1"/>
      <c r="R1"/>
    </row>
    <row r="2" spans="2:18" s="36" customFormat="1" x14ac:dyDescent="0.25">
      <c r="B2" s="24" t="s">
        <v>253</v>
      </c>
      <c r="C2" s="44" t="str">
        <f>IF(Registrering!B26="","",Registrering!B26)</f>
        <v/>
      </c>
      <c r="D2" s="24"/>
      <c r="E2" s="581"/>
      <c r="F2" s="581"/>
      <c r="G2" s="581"/>
      <c r="H2" s="581"/>
      <c r="I2" s="581"/>
      <c r="J2" s="39"/>
      <c r="K2" s="45"/>
      <c r="L2" s="38"/>
      <c r="M2" s="581"/>
      <c r="N2"/>
      <c r="O2"/>
      <c r="P2"/>
      <c r="Q2"/>
      <c r="R2"/>
    </row>
    <row r="3" spans="2:18" s="36" customFormat="1" x14ac:dyDescent="0.25">
      <c r="B3" s="44"/>
      <c r="C3" s="44"/>
      <c r="D3" s="37"/>
      <c r="E3" s="581"/>
      <c r="F3" s="581"/>
      <c r="G3" s="581"/>
      <c r="H3" s="581"/>
      <c r="I3" s="581"/>
      <c r="J3" s="39"/>
      <c r="K3" s="45"/>
      <c r="L3" s="38"/>
      <c r="M3" s="581"/>
      <c r="N3"/>
      <c r="O3"/>
      <c r="P3"/>
      <c r="Q3"/>
      <c r="R3"/>
    </row>
    <row r="4" spans="2:18" s="36" customFormat="1" x14ac:dyDescent="0.25">
      <c r="B4" s="193" t="s">
        <v>254</v>
      </c>
      <c r="C4" s="11" t="s">
        <v>70</v>
      </c>
      <c r="D4" s="193">
        <f>Budsjett_FL!K3</f>
        <v>1</v>
      </c>
      <c r="E4" s="200">
        <f>Budsjett_FL!L3</f>
        <v>2</v>
      </c>
      <c r="F4" s="200">
        <f>Budsjett_FL!M3</f>
        <v>3</v>
      </c>
      <c r="G4" s="200">
        <f>Budsjett_FL!N3</f>
        <v>4</v>
      </c>
      <c r="H4" s="200">
        <f>Budsjett_FL!O3</f>
        <v>5</v>
      </c>
      <c r="I4" s="193">
        <f>Budsjett_FL!P3</f>
        <v>6</v>
      </c>
      <c r="J4" s="193">
        <f>Budsjett_FL!Q3</f>
        <v>7</v>
      </c>
      <c r="K4" s="193">
        <f>Budsjett_FL!R3</f>
        <v>8</v>
      </c>
      <c r="L4" s="193">
        <f>Budsjett_FL!S3</f>
        <v>9</v>
      </c>
      <c r="M4" s="193">
        <f>Budsjett_FL!T3</f>
        <v>10</v>
      </c>
      <c r="N4"/>
      <c r="O4"/>
      <c r="P4"/>
      <c r="Q4"/>
      <c r="R4"/>
    </row>
    <row r="5" spans="2:18" s="36" customFormat="1" x14ac:dyDescent="0.25">
      <c r="B5" s="605" t="s">
        <v>66</v>
      </c>
      <c r="C5" s="337">
        <f>SUM(D5:M5)</f>
        <v>0</v>
      </c>
      <c r="D5" s="337">
        <f>Budsjett_FL!K13/12</f>
        <v>0</v>
      </c>
      <c r="E5" s="337">
        <f>Budsjett_FL!L13/12</f>
        <v>0</v>
      </c>
      <c r="F5" s="337">
        <f>Budsjett_FL!M13/12</f>
        <v>0</v>
      </c>
      <c r="G5" s="337">
        <f>Budsjett_FL!N13/12</f>
        <v>0</v>
      </c>
      <c r="H5" s="337">
        <f>Budsjett_FL!O13/12</f>
        <v>0</v>
      </c>
      <c r="I5" s="337">
        <f>Budsjett_FL!P13/12</f>
        <v>0</v>
      </c>
      <c r="J5" s="337">
        <f>Budsjett_FL!Q13/12</f>
        <v>0</v>
      </c>
      <c r="K5" s="337">
        <f>Budsjett_FL!R13/12</f>
        <v>0</v>
      </c>
      <c r="L5" s="337">
        <f>Budsjett_FL!S13/12</f>
        <v>0</v>
      </c>
      <c r="M5" s="337">
        <f>Budsjett_FL!T13/12</f>
        <v>0</v>
      </c>
      <c r="N5"/>
      <c r="O5"/>
      <c r="P5"/>
      <c r="Q5"/>
      <c r="R5"/>
    </row>
    <row r="6" spans="2:18" s="36" customFormat="1" x14ac:dyDescent="0.25">
      <c r="B6" s="605" t="s">
        <v>255</v>
      </c>
      <c r="C6" s="337">
        <f t="shared" ref="C6:C9" si="0">SUM(D6:M6)</f>
        <v>0</v>
      </c>
      <c r="D6" s="337"/>
      <c r="E6" s="337"/>
      <c r="F6" s="337"/>
      <c r="G6" s="337"/>
      <c r="H6" s="337"/>
      <c r="I6" s="337"/>
      <c r="J6" s="337"/>
      <c r="K6" s="337"/>
      <c r="L6" s="337"/>
      <c r="M6" s="337"/>
      <c r="N6"/>
      <c r="O6"/>
      <c r="P6"/>
      <c r="Q6"/>
      <c r="R6"/>
    </row>
    <row r="7" spans="2:18" s="36" customFormat="1" x14ac:dyDescent="0.25">
      <c r="B7" s="605" t="s">
        <v>256</v>
      </c>
      <c r="C7" s="337">
        <f t="shared" si="0"/>
        <v>0</v>
      </c>
      <c r="D7" s="337">
        <f>Budsjett_FL!K31+Budsjett_FL!K25</f>
        <v>0</v>
      </c>
      <c r="E7" s="337">
        <f>Budsjett_FL!L31+Budsjett_FL!L25</f>
        <v>0</v>
      </c>
      <c r="F7" s="337">
        <f>Budsjett_FL!M31+Budsjett_FL!M25</f>
        <v>0</v>
      </c>
      <c r="G7" s="337">
        <f>Budsjett_FL!N31+Budsjett_FL!N25</f>
        <v>0</v>
      </c>
      <c r="H7" s="337">
        <f>Budsjett_FL!O31+Budsjett_FL!O25</f>
        <v>0</v>
      </c>
      <c r="I7" s="337">
        <f>Budsjett_FL!P31+Budsjett_FL!P25</f>
        <v>0</v>
      </c>
      <c r="J7" s="337">
        <f>Budsjett_FL!Q31+Budsjett_FL!Q25</f>
        <v>0</v>
      </c>
      <c r="K7" s="337">
        <f>Budsjett_FL!R31+Budsjett_FL!R25</f>
        <v>0</v>
      </c>
      <c r="L7" s="337">
        <f>Budsjett_FL!S31+Budsjett_FL!S25</f>
        <v>0</v>
      </c>
      <c r="M7" s="337">
        <f>Budsjett_FL!T31+Budsjett_FL!T25</f>
        <v>0</v>
      </c>
      <c r="N7"/>
      <c r="O7"/>
      <c r="P7"/>
      <c r="Q7"/>
      <c r="R7"/>
    </row>
    <row r="8" spans="2:18" s="36" customFormat="1" x14ac:dyDescent="0.25">
      <c r="B8" s="290" t="s">
        <v>95</v>
      </c>
      <c r="C8" s="337">
        <f t="shared" si="0"/>
        <v>0</v>
      </c>
      <c r="D8" s="337">
        <f>Budsjett_FL!K43/Tabeller!$H$5</f>
        <v>0</v>
      </c>
      <c r="E8" s="337">
        <f>Budsjett_FL!L43/Tabeller!$H$5</f>
        <v>0</v>
      </c>
      <c r="F8" s="337">
        <f>Budsjett_FL!M43/Tabeller!$H$5</f>
        <v>0</v>
      </c>
      <c r="G8" s="337">
        <f>Budsjett_FL!N43/Tabeller!$H$5</f>
        <v>0</v>
      </c>
      <c r="H8" s="337">
        <f>Budsjett_FL!O43/Tabeller!$H$5</f>
        <v>0</v>
      </c>
      <c r="I8" s="337">
        <f>Budsjett_FL!P43/Tabeller!$H$5</f>
        <v>0</v>
      </c>
      <c r="J8" s="337">
        <f>Budsjett_FL!Q43/Tabeller!$H$5</f>
        <v>0</v>
      </c>
      <c r="K8" s="337">
        <f>Budsjett_FL!R43/Tabeller!$H$5</f>
        <v>0</v>
      </c>
      <c r="L8" s="337">
        <f>Budsjett_FL!S43/Tabeller!$H$5</f>
        <v>0</v>
      </c>
      <c r="M8" s="337">
        <f>Budsjett_FL!T43/Tabeller!$H$5</f>
        <v>0</v>
      </c>
      <c r="N8"/>
      <c r="O8"/>
      <c r="P8"/>
      <c r="Q8"/>
      <c r="R8"/>
    </row>
    <row r="9" spans="2:18" s="36" customFormat="1" x14ac:dyDescent="0.25">
      <c r="B9" s="381" t="s">
        <v>257</v>
      </c>
      <c r="C9" s="382">
        <f t="shared" si="0"/>
        <v>0</v>
      </c>
      <c r="D9" s="382">
        <f>SUM(D5:D8)</f>
        <v>0</v>
      </c>
      <c r="E9" s="382">
        <f>SUM(E5:E8)</f>
        <v>0</v>
      </c>
      <c r="F9" s="382">
        <f t="shared" ref="F9:M9" si="1">SUM(F5:F8)</f>
        <v>0</v>
      </c>
      <c r="G9" s="382">
        <f t="shared" si="1"/>
        <v>0</v>
      </c>
      <c r="H9" s="382">
        <f t="shared" si="1"/>
        <v>0</v>
      </c>
      <c r="I9" s="382">
        <f t="shared" si="1"/>
        <v>0</v>
      </c>
      <c r="J9" s="382">
        <f t="shared" si="1"/>
        <v>0</v>
      </c>
      <c r="K9" s="382">
        <f t="shared" si="1"/>
        <v>0</v>
      </c>
      <c r="L9" s="382">
        <f t="shared" si="1"/>
        <v>0</v>
      </c>
      <c r="M9" s="382">
        <f t="shared" si="1"/>
        <v>0</v>
      </c>
      <c r="N9"/>
      <c r="O9"/>
      <c r="P9"/>
      <c r="Q9"/>
      <c r="R9"/>
    </row>
    <row r="10" spans="2:18" x14ac:dyDescent="0.25">
      <c r="B10" s="581"/>
      <c r="C10" s="581"/>
      <c r="D10" s="33"/>
      <c r="E10" s="581"/>
      <c r="F10" s="581"/>
      <c r="G10" s="581"/>
      <c r="H10" s="581"/>
      <c r="I10" s="581"/>
      <c r="J10" s="581"/>
      <c r="K10" s="581"/>
      <c r="L10" s="581"/>
      <c r="M10" s="581"/>
    </row>
    <row r="11" spans="2:18" x14ac:dyDescent="0.25">
      <c r="B11" s="193" t="s">
        <v>258</v>
      </c>
      <c r="C11" s="11" t="str">
        <f>C4</f>
        <v>Totalt</v>
      </c>
      <c r="D11" s="11">
        <f t="shared" ref="D11:M11" si="2">D4</f>
        <v>1</v>
      </c>
      <c r="E11" s="11">
        <f t="shared" si="2"/>
        <v>2</v>
      </c>
      <c r="F11" s="11">
        <f t="shared" si="2"/>
        <v>3</v>
      </c>
      <c r="G11" s="11">
        <f t="shared" si="2"/>
        <v>4</v>
      </c>
      <c r="H11" s="11">
        <f t="shared" si="2"/>
        <v>5</v>
      </c>
      <c r="I11" s="11">
        <f t="shared" si="2"/>
        <v>6</v>
      </c>
      <c r="J11" s="11">
        <f t="shared" si="2"/>
        <v>7</v>
      </c>
      <c r="K11" s="11">
        <f t="shared" si="2"/>
        <v>8</v>
      </c>
      <c r="L11" s="11">
        <f t="shared" si="2"/>
        <v>9</v>
      </c>
      <c r="M11" s="11">
        <f t="shared" si="2"/>
        <v>10</v>
      </c>
    </row>
    <row r="12" spans="2:18" x14ac:dyDescent="0.25">
      <c r="B12" s="84" t="s">
        <v>259</v>
      </c>
      <c r="C12" s="14"/>
      <c r="D12" s="14"/>
      <c r="E12" s="14"/>
      <c r="F12" s="14"/>
      <c r="G12" s="14"/>
      <c r="H12" s="14"/>
      <c r="I12" s="14"/>
      <c r="J12" s="14"/>
      <c r="K12" s="14"/>
      <c r="L12" s="14"/>
      <c r="M12" s="14"/>
    </row>
    <row r="13" spans="2:18" x14ac:dyDescent="0.25">
      <c r="B13" s="605" t="s">
        <v>285</v>
      </c>
      <c r="C13" s="14">
        <f>SUM(D13:M13)</f>
        <v>0</v>
      </c>
      <c r="D13" s="15">
        <f>Budsjett_FL!K74/2</f>
        <v>0</v>
      </c>
      <c r="E13" s="15">
        <f>Budsjett_FL!L74/2</f>
        <v>0</v>
      </c>
      <c r="F13" s="15">
        <f>Budsjett_FL!M74/2</f>
        <v>0</v>
      </c>
      <c r="G13" s="15">
        <f>Budsjett_FL!N74/2</f>
        <v>0</v>
      </c>
      <c r="H13" s="15">
        <f>Budsjett_FL!O74/2</f>
        <v>0</v>
      </c>
      <c r="I13" s="15">
        <f>Budsjett_FL!P74/2</f>
        <v>0</v>
      </c>
      <c r="J13" s="15">
        <f>Budsjett_FL!Q74/2</f>
        <v>0</v>
      </c>
      <c r="K13" s="15">
        <f>Budsjett_FL!R74/2</f>
        <v>0</v>
      </c>
      <c r="L13" s="15">
        <f>Budsjett_FL!S74/2</f>
        <v>0</v>
      </c>
      <c r="M13" s="15">
        <f>Budsjett_FL!T74/2</f>
        <v>0</v>
      </c>
    </row>
    <row r="14" spans="2:18" x14ac:dyDescent="0.25">
      <c r="B14" s="605" t="s">
        <v>261</v>
      </c>
      <c r="C14" s="14">
        <f>SUM(D14:M14)</f>
        <v>0</v>
      </c>
      <c r="D14" s="15">
        <f>Budsjett_FL!K70/2</f>
        <v>0</v>
      </c>
      <c r="E14" s="15">
        <f>Budsjett_FL!L70/2</f>
        <v>0</v>
      </c>
      <c r="F14" s="15">
        <f>Budsjett_FL!M70/2</f>
        <v>0</v>
      </c>
      <c r="G14" s="15">
        <f>Budsjett_FL!N70/2</f>
        <v>0</v>
      </c>
      <c r="H14" s="15">
        <f>Budsjett_FL!O70/2</f>
        <v>0</v>
      </c>
      <c r="I14" s="15">
        <f>Budsjett_FL!P70/2</f>
        <v>0</v>
      </c>
      <c r="J14" s="15">
        <f>Budsjett_FL!Q70/2</f>
        <v>0</v>
      </c>
      <c r="K14" s="15">
        <f>Budsjett_FL!R70/2</f>
        <v>0</v>
      </c>
      <c r="L14" s="15">
        <f>Budsjett_FL!S70/2</f>
        <v>0</v>
      </c>
      <c r="M14" s="15">
        <f>Budsjett_FL!T70/2</f>
        <v>0</v>
      </c>
    </row>
    <row r="15" spans="2:18" x14ac:dyDescent="0.25">
      <c r="B15" s="12" t="s">
        <v>262</v>
      </c>
      <c r="C15" s="13">
        <f>SUM(D15:M15)</f>
        <v>0</v>
      </c>
      <c r="D15" s="13">
        <f t="shared" ref="D15:M15" si="3">SUM(D13:D14)</f>
        <v>0</v>
      </c>
      <c r="E15" s="13">
        <f t="shared" si="3"/>
        <v>0</v>
      </c>
      <c r="F15" s="13">
        <f t="shared" si="3"/>
        <v>0</v>
      </c>
      <c r="G15" s="13">
        <f t="shared" si="3"/>
        <v>0</v>
      </c>
      <c r="H15" s="13">
        <f t="shared" si="3"/>
        <v>0</v>
      </c>
      <c r="I15" s="13">
        <f t="shared" si="3"/>
        <v>0</v>
      </c>
      <c r="J15" s="13">
        <f t="shared" si="3"/>
        <v>0</v>
      </c>
      <c r="K15" s="13">
        <f t="shared" si="3"/>
        <v>0</v>
      </c>
      <c r="L15" s="13">
        <f t="shared" si="3"/>
        <v>0</v>
      </c>
      <c r="M15" s="13">
        <f t="shared" si="3"/>
        <v>0</v>
      </c>
    </row>
    <row r="16" spans="2:18" x14ac:dyDescent="0.25">
      <c r="B16" s="605" t="s">
        <v>263</v>
      </c>
      <c r="C16" s="14">
        <f t="shared" ref="C16:C20" si="4">SUM(D16:M16)</f>
        <v>0</v>
      </c>
      <c r="D16" s="15">
        <f>Budsjett_FL!AR13+Budsjett_FL!AR43</f>
        <v>0</v>
      </c>
      <c r="E16" s="15">
        <f>Budsjett_FL!AS13+Budsjett_FL!AS43</f>
        <v>0</v>
      </c>
      <c r="F16" s="15">
        <f>Budsjett_FL!AT13+Budsjett_FL!AT43</f>
        <v>0</v>
      </c>
      <c r="G16" s="15">
        <f>Budsjett_FL!AU13+Budsjett_FL!AU43</f>
        <v>0</v>
      </c>
      <c r="H16" s="15">
        <f>Budsjett_FL!AV13+Budsjett_FL!AV43</f>
        <v>0</v>
      </c>
      <c r="I16" s="15">
        <f>Budsjett_FL!AW13+Budsjett_FL!AW43</f>
        <v>0</v>
      </c>
      <c r="J16" s="15">
        <f>Budsjett_FL!AX13+Budsjett_FL!AX43</f>
        <v>0</v>
      </c>
      <c r="K16" s="15">
        <f>Budsjett_FL!AY13+Budsjett_FL!AY43</f>
        <v>0</v>
      </c>
      <c r="L16" s="15">
        <f>Budsjett_FL!AZ13+Budsjett_FL!AZ43</f>
        <v>0</v>
      </c>
      <c r="M16" s="15">
        <f>Budsjett_FL!BA13+Budsjett_FL!BA43</f>
        <v>0</v>
      </c>
    </row>
    <row r="17" spans="2:18" x14ac:dyDescent="0.25">
      <c r="B17" s="605" t="s">
        <v>255</v>
      </c>
      <c r="C17" s="14">
        <f t="shared" si="4"/>
        <v>0</v>
      </c>
      <c r="D17" s="15"/>
      <c r="E17" s="15"/>
      <c r="F17" s="15"/>
      <c r="G17" s="15"/>
      <c r="H17" s="15"/>
      <c r="I17" s="15"/>
      <c r="J17" s="15"/>
      <c r="K17" s="15"/>
      <c r="L17" s="15"/>
      <c r="M17" s="15"/>
    </row>
    <row r="18" spans="2:18" x14ac:dyDescent="0.25">
      <c r="B18" s="605" t="s">
        <v>286</v>
      </c>
      <c r="C18" s="14">
        <f t="shared" si="4"/>
        <v>0</v>
      </c>
      <c r="D18" s="15">
        <f>Budsjett_FL!BO13+Budsjett_FL!BO43</f>
        <v>0</v>
      </c>
      <c r="E18" s="15">
        <f>Budsjett_FL!BP13+Budsjett_FL!BP43</f>
        <v>0</v>
      </c>
      <c r="F18" s="15">
        <f>Budsjett_FL!BQ13+Budsjett_FL!BQ43</f>
        <v>0</v>
      </c>
      <c r="G18" s="15">
        <f>Budsjett_FL!BR13+Budsjett_FL!BR43</f>
        <v>0</v>
      </c>
      <c r="H18" s="15">
        <f>Budsjett_FL!BS13+Budsjett_FL!BS43</f>
        <v>0</v>
      </c>
      <c r="I18" s="15">
        <f>Budsjett_FL!BT13+Budsjett_FL!BT43</f>
        <v>0</v>
      </c>
      <c r="J18" s="15">
        <f>Budsjett_FL!BU13+Budsjett_FL!BU43</f>
        <v>0</v>
      </c>
      <c r="K18" s="15">
        <f>Budsjett_FL!BV13+Budsjett_FL!BV43</f>
        <v>0</v>
      </c>
      <c r="L18" s="15">
        <f>Budsjett_FL!BW13+Budsjett_FL!BW43</f>
        <v>0</v>
      </c>
      <c r="M18" s="15">
        <f>Budsjett_FL!BX13+Budsjett_FL!BX43</f>
        <v>0</v>
      </c>
      <c r="N18" s="581"/>
      <c r="O18" s="581"/>
      <c r="P18" s="581"/>
      <c r="Q18" s="581"/>
      <c r="R18" s="581"/>
    </row>
    <row r="19" spans="2:18" x14ac:dyDescent="0.25">
      <c r="B19" s="605" t="s">
        <v>287</v>
      </c>
      <c r="C19" s="14">
        <f t="shared" si="4"/>
        <v>0</v>
      </c>
      <c r="D19" s="15">
        <f>Budsjett_FL!K61</f>
        <v>0</v>
      </c>
      <c r="E19" s="15">
        <f>Budsjett_FL!L61</f>
        <v>0</v>
      </c>
      <c r="F19" s="15">
        <f>Budsjett_FL!M61</f>
        <v>0</v>
      </c>
      <c r="G19" s="15">
        <f>Budsjett_FL!N61</f>
        <v>0</v>
      </c>
      <c r="H19" s="15">
        <f>Budsjett_FL!O61</f>
        <v>0</v>
      </c>
      <c r="I19" s="15">
        <f>Budsjett_FL!P61</f>
        <v>0</v>
      </c>
      <c r="J19" s="15">
        <f>Budsjett_FL!Q61</f>
        <v>0</v>
      </c>
      <c r="K19" s="15">
        <f>Budsjett_FL!R61</f>
        <v>0</v>
      </c>
      <c r="L19" s="15">
        <f>Budsjett_FL!S61</f>
        <v>0</v>
      </c>
      <c r="M19" s="15">
        <f>Budsjett_FL!T61</f>
        <v>0</v>
      </c>
      <c r="N19" s="581"/>
      <c r="O19" s="581"/>
      <c r="P19" s="581"/>
      <c r="Q19" s="581"/>
      <c r="R19" s="581"/>
    </row>
    <row r="20" spans="2:18" x14ac:dyDescent="0.25">
      <c r="B20" s="605" t="s">
        <v>267</v>
      </c>
      <c r="C20" s="14">
        <f t="shared" si="4"/>
        <v>0</v>
      </c>
      <c r="D20" s="15">
        <f>SUMIF(Budsjett_FL!$B$4:$B$154,"Generelle driftsmidler",Budsjett_FL!K4:K154)+SUMIF(Budsjett_FL!$B$4:$B$154,"Lab./feltundersøkelser",Budsjett_FL!K4:K154)+SUMIF(Budsjett_FL!$B$4:$B$154,"Reiser/konferanser/mv.",Budsjett_FL!K4:K154)+SUMIF(Budsjett_FL!$B$4:$B$154,"Andre driftskostnader",Budsjett_FL!K4:K154)+SUMIF(Budsjett_FL!$B$4:$B$154,"Innkjøp av FoU-tjenester",Budsjett_FL!K4:K154)+Budsjett_FL!AR52</f>
        <v>0</v>
      </c>
      <c r="E20" s="15">
        <f>SUMIF(Budsjett_FL!$B$4:$B$154,"Generelle driftsmidler",Budsjett_FL!L4:L154)+SUMIF(Budsjett_FL!$B$4:$B$154,"Lab./feltundersøkelser",Budsjett_FL!L4:L154)+SUMIF(Budsjett_FL!$B$4:$B$154,"Reiser/konferanser/mv.",Budsjett_FL!L4:L154)+SUMIF(Budsjett_FL!$B$4:$B$154,"Andre driftskostnader",Budsjett_FL!L4:L154)+SUMIF(Budsjett_FL!$B$4:$B$154,"Innkjøp av FoU-tjenester",Budsjett_FL!L4:L154)++Budsjett_FL!AS52</f>
        <v>0</v>
      </c>
      <c r="F20" s="15">
        <f>SUMIF(Budsjett_FL!$B$4:$B$154,"Generelle driftsmidler",Budsjett_FL!M4:M154)+SUMIF(Budsjett_FL!$B$4:$B$154,"Lab./feltundersøkelser",Budsjett_FL!M4:M154)+SUMIF(Budsjett_FL!$B$4:$B$154,"Reiser/konferanser/mv.",Budsjett_FL!M4:M154)+SUMIF(Budsjett_FL!$B$4:$B$154,"Andre driftskostnader",Budsjett_FL!M4:M154)+SUMIF(Budsjett_FL!$B$4:$B$154,"Innkjøp av FoU-tjenester",Budsjett_FL!M4:M154)++Budsjett_FL!AT52</f>
        <v>0</v>
      </c>
      <c r="G20" s="15">
        <f>SUMIF(Budsjett_FL!$B$4:$B$154,"Generelle driftsmidler",Budsjett_FL!N4:N154)+SUMIF(Budsjett_FL!$B$4:$B$154,"Lab./feltundersøkelser",Budsjett_FL!N4:N154)+SUMIF(Budsjett_FL!$B$4:$B$154,"Reiser/konferanser/mv.",Budsjett_FL!N4:N154)+SUMIF(Budsjett_FL!$B$4:$B$154,"Andre driftskostnader",Budsjett_FL!N4:N154)+SUMIF(Budsjett_FL!$B$4:$B$154,"Innkjøp av FoU-tjenester",Budsjett_FL!N4:N154)++Budsjett_FL!AU52</f>
        <v>0</v>
      </c>
      <c r="H20" s="15">
        <f>SUMIF(Budsjett_FL!$B$4:$B$154,"Generelle driftsmidler",Budsjett_FL!O4:O154)+SUMIF(Budsjett_FL!$B$4:$B$154,"Lab./feltundersøkelser",Budsjett_FL!O4:O154)+SUMIF(Budsjett_FL!$B$4:$B$154,"Reiser/konferanser/mv.",Budsjett_FL!O4:O154)+SUMIF(Budsjett_FL!$B$4:$B$154,"Andre driftskostnader",Budsjett_FL!O4:O154)+SUMIF(Budsjett_FL!$B$4:$B$154,"Innkjøp av FoU-tjenester",Budsjett_FL!O4:O154)++Budsjett_FL!AV52</f>
        <v>0</v>
      </c>
      <c r="I20" s="15">
        <f>SUMIF(Budsjett_FL!$B$4:$B$154,"Generelle driftsmidler",Budsjett_FL!P4:P154)+SUMIF(Budsjett_FL!$B$4:$B$154,"Lab./feltundersøkelser",Budsjett_FL!P4:P154)+SUMIF(Budsjett_FL!$B$4:$B$154,"Reiser/konferanser/mv.",Budsjett_FL!P4:P154)+SUMIF(Budsjett_FL!$B$4:$B$154,"Andre driftskostnader",Budsjett_FL!P4:P154)+SUMIF(Budsjett_FL!$B$4:$B$154,"Innkjøp av FoU-tjenester",Budsjett_FL!P4:P154)++Budsjett_FL!AW52</f>
        <v>0</v>
      </c>
      <c r="J20" s="15">
        <f>SUMIF(Budsjett_FL!$B$4:$B$154,"Generelle driftsmidler",Budsjett_FL!Q4:Q154)+SUMIF(Budsjett_FL!$B$4:$B$154,"Lab./feltundersøkelser",Budsjett_FL!Q4:Q154)+SUMIF(Budsjett_FL!$B$4:$B$154,"Reiser/konferanser/mv.",Budsjett_FL!Q4:Q154)+SUMIF(Budsjett_FL!$B$4:$B$154,"Andre driftskostnader",Budsjett_FL!Q4:Q154)+SUMIF(Budsjett_FL!$B$4:$B$154,"Innkjøp av FoU-tjenester",Budsjett_FL!Q4:Q154)++Budsjett_FL!AX52</f>
        <v>0</v>
      </c>
      <c r="K20" s="15">
        <f>SUMIF(Budsjett_FL!$B$4:$B$154,"Generelle driftsmidler",Budsjett_FL!R4:R154)+SUMIF(Budsjett_FL!$B$4:$B$154,"Lab./feltundersøkelser",Budsjett_FL!R4:R154)+SUMIF(Budsjett_FL!$B$4:$B$154,"Reiser/konferanser/mv.",Budsjett_FL!R4:R154)+SUMIF(Budsjett_FL!$B$4:$B$154,"Andre driftskostnader",Budsjett_FL!R4:R154)+SUMIF(Budsjett_FL!$B$4:$B$154,"Innkjøp av FoU-tjenester",Budsjett_FL!R4:R154)++Budsjett_FL!AY52</f>
        <v>0</v>
      </c>
      <c r="L20" s="15">
        <f>SUMIF(Budsjett_FL!$B$4:$B$154,"Generelle driftsmidler",Budsjett_FL!S4:S154)+SUMIF(Budsjett_FL!$B$4:$B$154,"Lab./feltundersøkelser",Budsjett_FL!S4:S154)+SUMIF(Budsjett_FL!$B$4:$B$154,"Reiser/konferanser/mv.",Budsjett_FL!S4:S154)+SUMIF(Budsjett_FL!$B$4:$B$154,"Andre driftskostnader",Budsjett_FL!S4:S154)+SUMIF(Budsjett_FL!$B$4:$B$154,"Innkjøp av FoU-tjenester",Budsjett_FL!S4:S154)++Budsjett_FL!AZ52</f>
        <v>0</v>
      </c>
      <c r="M20" s="15">
        <f>SUMIF(Budsjett_FL!$B$4:$B$154,"Generelle driftsmidler",Budsjett_FL!T4:T154)+SUMIF(Budsjett_FL!$B$4:$B$154,"Lab./feltundersøkelser",Budsjett_FL!T4:T154)+SUMIF(Budsjett_FL!$B$4:$B$154,"Reiser/konferanser/mv.",Budsjett_FL!T4:T154)+SUMIF(Budsjett_FL!$B$4:$B$154,"Andre driftskostnader",Budsjett_FL!T4:T154)+SUMIF(Budsjett_FL!$B$4:$B$154,"Innkjøp av FoU-tjenester",Budsjett_FL!T4:T154)++Budsjett_FL!BA52</f>
        <v>0</v>
      </c>
      <c r="N20" s="581"/>
      <c r="O20" s="581"/>
      <c r="P20" s="581"/>
      <c r="Q20" s="581"/>
      <c r="R20" s="581"/>
    </row>
    <row r="21" spans="2:18" x14ac:dyDescent="0.25">
      <c r="B21" s="12" t="s">
        <v>268</v>
      </c>
      <c r="C21" s="13">
        <f>SUM(D21:M21)</f>
        <v>0</v>
      </c>
      <c r="D21" s="13">
        <f t="shared" ref="D21:M21" si="5">SUM(D16:D20)</f>
        <v>0</v>
      </c>
      <c r="E21" s="13">
        <f t="shared" si="5"/>
        <v>0</v>
      </c>
      <c r="F21" s="13">
        <f t="shared" si="5"/>
        <v>0</v>
      </c>
      <c r="G21" s="13">
        <f t="shared" si="5"/>
        <v>0</v>
      </c>
      <c r="H21" s="13">
        <f t="shared" si="5"/>
        <v>0</v>
      </c>
      <c r="I21" s="13">
        <f t="shared" si="5"/>
        <v>0</v>
      </c>
      <c r="J21" s="13">
        <f t="shared" si="5"/>
        <v>0</v>
      </c>
      <c r="K21" s="13">
        <f t="shared" si="5"/>
        <v>0</v>
      </c>
      <c r="L21" s="13">
        <f t="shared" si="5"/>
        <v>0</v>
      </c>
      <c r="M21" s="13">
        <f t="shared" si="5"/>
        <v>0</v>
      </c>
      <c r="N21" s="581"/>
      <c r="O21" s="581"/>
      <c r="P21" s="581"/>
      <c r="Q21" s="581"/>
      <c r="R21" s="581"/>
    </row>
    <row r="22" spans="2:18" x14ac:dyDescent="0.25">
      <c r="B22" s="12" t="s">
        <v>269</v>
      </c>
      <c r="C22" s="13">
        <f>SUM(D22:M22)</f>
        <v>0</v>
      </c>
      <c r="D22" s="13">
        <f t="shared" ref="D22:M22" si="6">D15+D21</f>
        <v>0</v>
      </c>
      <c r="E22" s="13">
        <f t="shared" si="6"/>
        <v>0</v>
      </c>
      <c r="F22" s="13">
        <f t="shared" si="6"/>
        <v>0</v>
      </c>
      <c r="G22" s="13">
        <f t="shared" si="6"/>
        <v>0</v>
      </c>
      <c r="H22" s="13">
        <f t="shared" si="6"/>
        <v>0</v>
      </c>
      <c r="I22" s="13">
        <f t="shared" si="6"/>
        <v>0</v>
      </c>
      <c r="J22" s="13">
        <f t="shared" si="6"/>
        <v>0</v>
      </c>
      <c r="K22" s="13">
        <f t="shared" si="6"/>
        <v>0</v>
      </c>
      <c r="L22" s="13">
        <f t="shared" si="6"/>
        <v>0</v>
      </c>
      <c r="M22" s="13">
        <f t="shared" si="6"/>
        <v>0</v>
      </c>
      <c r="N22" s="581"/>
      <c r="O22" s="581"/>
      <c r="P22" s="581"/>
      <c r="Q22" s="581"/>
      <c r="R22" s="581"/>
    </row>
    <row r="23" spans="2:18" ht="9.75" customHeight="1" x14ac:dyDescent="0.25">
      <c r="B23" s="605"/>
      <c r="C23" s="14">
        <f t="shared" ref="C23:C29" si="7">SUM(D23:M23)</f>
        <v>0</v>
      </c>
      <c r="D23" s="15"/>
      <c r="E23" s="15"/>
      <c r="F23" s="15"/>
      <c r="G23" s="15"/>
      <c r="H23" s="15"/>
      <c r="I23" s="15"/>
      <c r="J23" s="15"/>
      <c r="K23" s="15"/>
      <c r="L23" s="15"/>
      <c r="M23" s="15"/>
      <c r="N23" s="581"/>
      <c r="O23" s="581"/>
      <c r="P23" s="581"/>
      <c r="Q23" s="581"/>
      <c r="R23" s="581"/>
    </row>
    <row r="24" spans="2:18" x14ac:dyDescent="0.25">
      <c r="B24" s="84" t="s">
        <v>270</v>
      </c>
      <c r="C24" s="14">
        <f t="shared" si="7"/>
        <v>0</v>
      </c>
      <c r="D24" s="15"/>
      <c r="E24" s="15"/>
      <c r="F24" s="15"/>
      <c r="G24" s="15"/>
      <c r="H24" s="15"/>
      <c r="I24" s="15"/>
      <c r="J24" s="15"/>
      <c r="K24" s="15"/>
      <c r="L24" s="15"/>
      <c r="M24" s="15"/>
      <c r="N24" s="581"/>
      <c r="O24" s="581"/>
      <c r="P24" s="581"/>
      <c r="Q24" s="581"/>
      <c r="R24" s="581"/>
    </row>
    <row r="25" spans="2:18" x14ac:dyDescent="0.25">
      <c r="B25" s="605" t="s">
        <v>63</v>
      </c>
      <c r="C25" s="14">
        <f t="shared" si="7"/>
        <v>0</v>
      </c>
      <c r="D25" s="15">
        <f>-(D26+D27+D28+D29)</f>
        <v>0</v>
      </c>
      <c r="E25" s="15">
        <f t="shared" ref="E25:M25" si="8">-(E26+E27+E28+E29)</f>
        <v>0</v>
      </c>
      <c r="F25" s="15">
        <f t="shared" si="8"/>
        <v>0</v>
      </c>
      <c r="G25" s="15">
        <f t="shared" si="8"/>
        <v>0</v>
      </c>
      <c r="H25" s="15">
        <f t="shared" si="8"/>
        <v>0</v>
      </c>
      <c r="I25" s="15">
        <f t="shared" si="8"/>
        <v>0</v>
      </c>
      <c r="J25" s="15">
        <f t="shared" si="8"/>
        <v>0</v>
      </c>
      <c r="K25" s="15">
        <f t="shared" si="8"/>
        <v>0</v>
      </c>
      <c r="L25" s="15">
        <f t="shared" si="8"/>
        <v>0</v>
      </c>
      <c r="M25" s="15">
        <f t="shared" si="8"/>
        <v>0</v>
      </c>
      <c r="N25" s="581"/>
      <c r="O25" s="581"/>
      <c r="P25" s="581"/>
      <c r="Q25" s="581"/>
      <c r="R25" s="581"/>
    </row>
    <row r="26" spans="2:18" x14ac:dyDescent="0.25">
      <c r="B26" s="605" t="s">
        <v>288</v>
      </c>
      <c r="C26" s="14">
        <f t="shared" si="7"/>
        <v>0</v>
      </c>
      <c r="D26" s="15">
        <f>Budsjett_FL!AR31+Budsjett_FL!AR25</f>
        <v>0</v>
      </c>
      <c r="E26" s="15">
        <f>Budsjett_FL!AS31+Budsjett_FL!AS25</f>
        <v>0</v>
      </c>
      <c r="F26" s="15">
        <f>Budsjett_FL!AT31+Budsjett_FL!AT25</f>
        <v>0</v>
      </c>
      <c r="G26" s="15">
        <f>Budsjett_FL!AU31+Budsjett_FL!AU25</f>
        <v>0</v>
      </c>
      <c r="H26" s="15">
        <f>Budsjett_FL!AV31+Budsjett_FL!AV25</f>
        <v>0</v>
      </c>
      <c r="I26" s="15">
        <f>Budsjett_FL!AW31+Budsjett_FL!AW25</f>
        <v>0</v>
      </c>
      <c r="J26" s="15">
        <f>Budsjett_FL!AX31+Budsjett_FL!AX25</f>
        <v>0</v>
      </c>
      <c r="K26" s="15">
        <f>Budsjett_FL!AY31+Budsjett_FL!AY25</f>
        <v>0</v>
      </c>
      <c r="L26" s="15">
        <f>Budsjett_FL!AZ31+Budsjett_FL!AZ25</f>
        <v>0</v>
      </c>
      <c r="M26" s="15">
        <f>Budsjett_FL!BA31+Budsjett_FL!BA25</f>
        <v>0</v>
      </c>
      <c r="N26" s="581"/>
      <c r="O26" s="581"/>
      <c r="P26" s="581"/>
      <c r="Q26" s="581"/>
      <c r="R26" s="581"/>
    </row>
    <row r="27" spans="2:18" x14ac:dyDescent="0.25">
      <c r="B27" s="605" t="s">
        <v>289</v>
      </c>
      <c r="C27" s="14">
        <f t="shared" si="7"/>
        <v>0</v>
      </c>
      <c r="D27" s="15">
        <f>Budsjett_FL!BC45-Budsjett_FL!BO13-Budsjett_FL!BO43</f>
        <v>0</v>
      </c>
      <c r="E27" s="15">
        <f>Budsjett_FL!BD45-Budsjett_FL!BP13-Budsjett_FL!BP43</f>
        <v>0</v>
      </c>
      <c r="F27" s="15">
        <f>Budsjett_FL!BE45-Budsjett_FL!BQ13-Budsjett_FL!BQ43</f>
        <v>0</v>
      </c>
      <c r="G27" s="15">
        <f>Budsjett_FL!BF45-Budsjett_FL!BR13-Budsjett_FL!BR43</f>
        <v>0</v>
      </c>
      <c r="H27" s="15">
        <f>Budsjett_FL!BG45-Budsjett_FL!BS13-Budsjett_FL!BS43</f>
        <v>0</v>
      </c>
      <c r="I27" s="15">
        <f>Budsjett_FL!BH45-Budsjett_FL!BT13-Budsjett_FL!BT43</f>
        <v>0</v>
      </c>
      <c r="J27" s="15">
        <f>Budsjett_FL!BI45-Budsjett_FL!BU13-Budsjett_FL!BU43</f>
        <v>0</v>
      </c>
      <c r="K27" s="15">
        <f>Budsjett_FL!BJ45-Budsjett_FL!BV13-Budsjett_FL!BV43</f>
        <v>0</v>
      </c>
      <c r="L27" s="15">
        <f>Budsjett_FL!BK45-Budsjett_FL!BW13-Budsjett_FL!BW43</f>
        <v>0</v>
      </c>
      <c r="M27" s="15">
        <f>Budsjett_FL!BL45-Budsjett_FL!BX13-Budsjett_FL!BX43</f>
        <v>0</v>
      </c>
      <c r="N27" s="581"/>
      <c r="O27" s="581"/>
      <c r="P27" s="581"/>
      <c r="Q27" s="581"/>
      <c r="R27" s="581"/>
    </row>
    <row r="28" spans="2:18" x14ac:dyDescent="0.25">
      <c r="B28" s="605" t="s">
        <v>273</v>
      </c>
      <c r="C28" s="14">
        <f t="shared" si="7"/>
        <v>0</v>
      </c>
      <c r="D28" s="15">
        <f>Budsjett_FL!K60</f>
        <v>0</v>
      </c>
      <c r="E28" s="15">
        <f>Budsjett_FL!L60</f>
        <v>0</v>
      </c>
      <c r="F28" s="15">
        <f>Budsjett_FL!M60</f>
        <v>0</v>
      </c>
      <c r="G28" s="15">
        <f>Budsjett_FL!N60</f>
        <v>0</v>
      </c>
      <c r="H28" s="15">
        <f>Budsjett_FL!O60</f>
        <v>0</v>
      </c>
      <c r="I28" s="15">
        <f>Budsjett_FL!P60</f>
        <v>0</v>
      </c>
      <c r="J28" s="15">
        <f>Budsjett_FL!Q60</f>
        <v>0</v>
      </c>
      <c r="K28" s="15">
        <f>Budsjett_FL!R60</f>
        <v>0</v>
      </c>
      <c r="L28" s="15">
        <f>Budsjett_FL!S60</f>
        <v>0</v>
      </c>
      <c r="M28" s="15">
        <f>Budsjett_FL!T60</f>
        <v>0</v>
      </c>
      <c r="N28" s="581"/>
      <c r="O28" s="581"/>
      <c r="P28" s="581"/>
      <c r="Q28" s="581"/>
      <c r="R28" s="581"/>
    </row>
    <row r="29" spans="2:18" x14ac:dyDescent="0.25">
      <c r="B29" s="605" t="s">
        <v>170</v>
      </c>
      <c r="C29" s="14">
        <f t="shared" si="7"/>
        <v>0</v>
      </c>
      <c r="D29" s="15">
        <f>Budsjett_FL!K60</f>
        <v>0</v>
      </c>
      <c r="E29" s="15">
        <f>Budsjett_FL!L60</f>
        <v>0</v>
      </c>
      <c r="F29" s="15">
        <f>Budsjett_FL!M60</f>
        <v>0</v>
      </c>
      <c r="G29" s="15">
        <f>Budsjett_FL!N60</f>
        <v>0</v>
      </c>
      <c r="H29" s="15">
        <f>Budsjett_FL!O60</f>
        <v>0</v>
      </c>
      <c r="I29" s="15">
        <f>Budsjett_FL!P60</f>
        <v>0</v>
      </c>
      <c r="J29" s="15">
        <f>Budsjett_FL!Q60</f>
        <v>0</v>
      </c>
      <c r="K29" s="15">
        <f>Budsjett_FL!R60</f>
        <v>0</v>
      </c>
      <c r="L29" s="15">
        <f>Budsjett_FL!S60</f>
        <v>0</v>
      </c>
      <c r="M29" s="15">
        <f>Budsjett_FL!T60</f>
        <v>0</v>
      </c>
      <c r="N29" s="581"/>
      <c r="O29" s="581"/>
      <c r="P29" s="581"/>
      <c r="Q29" s="581"/>
      <c r="R29" s="581"/>
    </row>
    <row r="30" spans="2:18" x14ac:dyDescent="0.25">
      <c r="B30" s="16" t="s">
        <v>274</v>
      </c>
      <c r="C30" s="16">
        <f>SUM(D30:M30)</f>
        <v>0</v>
      </c>
      <c r="D30" s="16">
        <f>D21+D26+D27+D29+D28</f>
        <v>0</v>
      </c>
      <c r="E30" s="16">
        <f t="shared" ref="E30:M30" si="9">E21+E26+E27+E29+E28</f>
        <v>0</v>
      </c>
      <c r="F30" s="16">
        <f t="shared" si="9"/>
        <v>0</v>
      </c>
      <c r="G30" s="16">
        <f t="shared" si="9"/>
        <v>0</v>
      </c>
      <c r="H30" s="16">
        <f t="shared" si="9"/>
        <v>0</v>
      </c>
      <c r="I30" s="16">
        <f t="shared" si="9"/>
        <v>0</v>
      </c>
      <c r="J30" s="16">
        <f t="shared" si="9"/>
        <v>0</v>
      </c>
      <c r="K30" s="16">
        <f t="shared" si="9"/>
        <v>0</v>
      </c>
      <c r="L30" s="16">
        <f t="shared" si="9"/>
        <v>0</v>
      </c>
      <c r="M30" s="16">
        <f t="shared" si="9"/>
        <v>0</v>
      </c>
      <c r="N30" s="581"/>
      <c r="O30" s="581"/>
      <c r="P30" s="581"/>
      <c r="Q30" s="581"/>
      <c r="R30" s="581"/>
    </row>
    <row r="31" spans="2:18" ht="9.75" customHeight="1" x14ac:dyDescent="0.25">
      <c r="B31" s="581"/>
      <c r="C31" s="581"/>
      <c r="D31" s="581"/>
      <c r="E31" s="581"/>
      <c r="F31" s="581"/>
      <c r="G31" s="581"/>
      <c r="H31" s="581"/>
      <c r="I31" s="581"/>
      <c r="J31" s="581"/>
      <c r="K31" s="581"/>
      <c r="L31" s="581"/>
      <c r="M31" s="581"/>
      <c r="N31" s="581"/>
      <c r="O31" s="581"/>
      <c r="P31" s="581"/>
      <c r="Q31" s="581"/>
      <c r="R31" s="581"/>
    </row>
    <row r="32" spans="2:18" x14ac:dyDescent="0.25">
      <c r="B32" s="84" t="s">
        <v>290</v>
      </c>
      <c r="C32" s="14"/>
      <c r="D32" s="14"/>
      <c r="E32" s="14"/>
      <c r="F32" s="14"/>
      <c r="G32" s="14"/>
      <c r="H32" s="14"/>
      <c r="I32" s="14"/>
      <c r="J32" s="14"/>
      <c r="K32" s="14"/>
      <c r="L32" s="14"/>
      <c r="M32" s="14"/>
      <c r="N32" s="581"/>
      <c r="O32" s="581"/>
      <c r="P32" s="581"/>
      <c r="Q32" s="581"/>
      <c r="R32" s="581"/>
    </row>
    <row r="33" spans="2:18" x14ac:dyDescent="0.25">
      <c r="B33" s="605" t="s">
        <v>170</v>
      </c>
      <c r="C33" s="14">
        <f t="shared" ref="C33:C37" si="10">SUM(D33:M33)</f>
        <v>0</v>
      </c>
      <c r="D33" s="14">
        <f>D29</f>
        <v>0</v>
      </c>
      <c r="E33" s="14">
        <f t="shared" ref="E33:K33" si="11">E29</f>
        <v>0</v>
      </c>
      <c r="F33" s="14">
        <f t="shared" si="11"/>
        <v>0</v>
      </c>
      <c r="G33" s="14">
        <f t="shared" si="11"/>
        <v>0</v>
      </c>
      <c r="H33" s="14">
        <f t="shared" si="11"/>
        <v>0</v>
      </c>
      <c r="I33" s="14">
        <f t="shared" si="11"/>
        <v>0</v>
      </c>
      <c r="J33" s="14">
        <f t="shared" si="11"/>
        <v>0</v>
      </c>
      <c r="K33" s="14">
        <f t="shared" si="11"/>
        <v>0</v>
      </c>
      <c r="L33" s="14">
        <f t="shared" ref="L33:M33" si="12">-L29</f>
        <v>0</v>
      </c>
      <c r="M33" s="14">
        <f t="shared" si="12"/>
        <v>0</v>
      </c>
      <c r="N33" s="581"/>
      <c r="O33" s="581"/>
      <c r="P33" s="581"/>
      <c r="Q33" s="581"/>
      <c r="R33" s="581"/>
    </row>
    <row r="34" spans="2:18" x14ac:dyDescent="0.25">
      <c r="B34" s="605" t="s">
        <v>255</v>
      </c>
      <c r="C34" s="14">
        <f t="shared" si="10"/>
        <v>0</v>
      </c>
      <c r="D34" s="14">
        <f>-D17</f>
        <v>0</v>
      </c>
      <c r="E34" s="14">
        <f t="shared" ref="E34:M34" si="13">-E17</f>
        <v>0</v>
      </c>
      <c r="F34" s="14">
        <f t="shared" si="13"/>
        <v>0</v>
      </c>
      <c r="G34" s="14">
        <f t="shared" si="13"/>
        <v>0</v>
      </c>
      <c r="H34" s="14">
        <f t="shared" si="13"/>
        <v>0</v>
      </c>
      <c r="I34" s="14">
        <f t="shared" si="13"/>
        <v>0</v>
      </c>
      <c r="J34" s="14">
        <f t="shared" si="13"/>
        <v>0</v>
      </c>
      <c r="K34" s="14">
        <f t="shared" si="13"/>
        <v>0</v>
      </c>
      <c r="L34" s="14">
        <f t="shared" si="13"/>
        <v>0</v>
      </c>
      <c r="M34" s="14">
        <f t="shared" si="13"/>
        <v>0</v>
      </c>
      <c r="N34" s="581"/>
      <c r="O34" s="581"/>
      <c r="P34" s="581"/>
      <c r="Q34" s="581"/>
      <c r="R34" s="581"/>
    </row>
    <row r="35" spans="2:18" x14ac:dyDescent="0.25">
      <c r="B35" s="605" t="s">
        <v>286</v>
      </c>
      <c r="C35" s="14">
        <f t="shared" si="10"/>
        <v>0</v>
      </c>
      <c r="D35" s="14">
        <f>-D18</f>
        <v>0</v>
      </c>
      <c r="E35" s="14">
        <f t="shared" ref="E35:M35" si="14">-E18</f>
        <v>0</v>
      </c>
      <c r="F35" s="14">
        <f t="shared" si="14"/>
        <v>0</v>
      </c>
      <c r="G35" s="14">
        <f t="shared" si="14"/>
        <v>0</v>
      </c>
      <c r="H35" s="14">
        <f t="shared" si="14"/>
        <v>0</v>
      </c>
      <c r="I35" s="14">
        <f t="shared" si="14"/>
        <v>0</v>
      </c>
      <c r="J35" s="14">
        <f t="shared" si="14"/>
        <v>0</v>
      </c>
      <c r="K35" s="14">
        <f t="shared" si="14"/>
        <v>0</v>
      </c>
      <c r="L35" s="14">
        <f t="shared" si="14"/>
        <v>0</v>
      </c>
      <c r="M35" s="14">
        <f t="shared" si="14"/>
        <v>0</v>
      </c>
      <c r="N35" s="581"/>
      <c r="O35" s="581"/>
      <c r="P35" s="581"/>
      <c r="Q35" s="581"/>
      <c r="R35" s="581"/>
    </row>
    <row r="36" spans="2:18" x14ac:dyDescent="0.25">
      <c r="B36" s="605" t="str">
        <f>B19</f>
        <v>Eksternt fin leiestedskostnader</v>
      </c>
      <c r="C36" s="14">
        <f t="shared" si="10"/>
        <v>0</v>
      </c>
      <c r="D36" s="14">
        <f>-D19</f>
        <v>0</v>
      </c>
      <c r="E36" s="14">
        <f t="shared" ref="E36:M36" si="15">-E19</f>
        <v>0</v>
      </c>
      <c r="F36" s="14">
        <f t="shared" si="15"/>
        <v>0</v>
      </c>
      <c r="G36" s="14">
        <f t="shared" si="15"/>
        <v>0</v>
      </c>
      <c r="H36" s="14">
        <f t="shared" si="15"/>
        <v>0</v>
      </c>
      <c r="I36" s="14">
        <f t="shared" si="15"/>
        <v>0</v>
      </c>
      <c r="J36" s="14">
        <f t="shared" si="15"/>
        <v>0</v>
      </c>
      <c r="K36" s="14">
        <f t="shared" si="15"/>
        <v>0</v>
      </c>
      <c r="L36" s="14">
        <f t="shared" si="15"/>
        <v>0</v>
      </c>
      <c r="M36" s="14">
        <f t="shared" si="15"/>
        <v>0</v>
      </c>
      <c r="N36" s="581"/>
      <c r="O36" s="581"/>
      <c r="P36" s="581"/>
      <c r="Q36" s="581"/>
      <c r="R36" s="581"/>
    </row>
    <row r="37" spans="2:18" x14ac:dyDescent="0.25">
      <c r="B37" s="606" t="s">
        <v>291</v>
      </c>
      <c r="C37" s="14">
        <f t="shared" si="10"/>
        <v>0</v>
      </c>
      <c r="D37" s="14">
        <f>D22</f>
        <v>0</v>
      </c>
      <c r="E37" s="14">
        <f t="shared" ref="E37:M37" si="16">E22</f>
        <v>0</v>
      </c>
      <c r="F37" s="14">
        <f t="shared" si="16"/>
        <v>0</v>
      </c>
      <c r="G37" s="14">
        <f t="shared" si="16"/>
        <v>0</v>
      </c>
      <c r="H37" s="14">
        <f t="shared" si="16"/>
        <v>0</v>
      </c>
      <c r="I37" s="14">
        <f t="shared" si="16"/>
        <v>0</v>
      </c>
      <c r="J37" s="14">
        <f t="shared" si="16"/>
        <v>0</v>
      </c>
      <c r="K37" s="14">
        <f t="shared" si="16"/>
        <v>0</v>
      </c>
      <c r="L37" s="14">
        <f t="shared" si="16"/>
        <v>0</v>
      </c>
      <c r="M37" s="14">
        <f t="shared" si="16"/>
        <v>0</v>
      </c>
      <c r="N37" s="581"/>
      <c r="O37" s="581"/>
      <c r="P37" s="581"/>
      <c r="Q37" s="581"/>
      <c r="R37" s="581"/>
    </row>
    <row r="38" spans="2:18" x14ac:dyDescent="0.25">
      <c r="B38" s="13" t="s">
        <v>276</v>
      </c>
      <c r="C38" s="13">
        <f>SUM(D38:M38)</f>
        <v>0</v>
      </c>
      <c r="D38" s="13">
        <f>D33+D34+D35+D36+D37</f>
        <v>0</v>
      </c>
      <c r="E38" s="13">
        <f t="shared" ref="E38:M38" si="17">E33+E34+E35+E36+E37</f>
        <v>0</v>
      </c>
      <c r="F38" s="13">
        <f t="shared" si="17"/>
        <v>0</v>
      </c>
      <c r="G38" s="13">
        <f t="shared" si="17"/>
        <v>0</v>
      </c>
      <c r="H38" s="13">
        <f t="shared" si="17"/>
        <v>0</v>
      </c>
      <c r="I38" s="13">
        <f t="shared" si="17"/>
        <v>0</v>
      </c>
      <c r="J38" s="13">
        <f t="shared" si="17"/>
        <v>0</v>
      </c>
      <c r="K38" s="13">
        <f t="shared" si="17"/>
        <v>0</v>
      </c>
      <c r="L38" s="13">
        <f t="shared" si="17"/>
        <v>0</v>
      </c>
      <c r="M38" s="13">
        <f t="shared" si="17"/>
        <v>0</v>
      </c>
      <c r="N38" s="581"/>
      <c r="O38" s="581"/>
      <c r="P38" s="581"/>
      <c r="Q38" s="581"/>
      <c r="R38" s="581"/>
    </row>
    <row r="39" spans="2:18" x14ac:dyDescent="0.25">
      <c r="B39" s="85"/>
      <c r="C39" s="85"/>
      <c r="D39" s="85"/>
      <c r="E39" s="85"/>
      <c r="F39" s="85"/>
      <c r="G39" s="85"/>
      <c r="H39" s="85"/>
      <c r="I39" s="85"/>
      <c r="J39" s="85"/>
      <c r="K39" s="581"/>
      <c r="L39" s="85"/>
      <c r="M39" s="85"/>
      <c r="N39" s="581"/>
      <c r="O39" s="581"/>
      <c r="P39" s="581"/>
      <c r="Q39" s="581"/>
      <c r="R39" s="581"/>
    </row>
    <row r="40" spans="2:18" x14ac:dyDescent="0.25">
      <c r="B40" s="748" t="s">
        <v>277</v>
      </c>
      <c r="C40" s="749"/>
      <c r="D40" s="754" t="str">
        <f>IF(Registrering!B7="","",Registrering!B7)</f>
        <v/>
      </c>
      <c r="E40" s="755"/>
      <c r="F40" s="755"/>
      <c r="G40" s="755"/>
      <c r="H40" s="755"/>
      <c r="I40" s="755"/>
      <c r="J40" s="756"/>
      <c r="K40" s="581"/>
      <c r="L40" s="85"/>
      <c r="M40" s="85"/>
      <c r="N40" s="581"/>
      <c r="O40" s="581"/>
      <c r="P40" s="581"/>
      <c r="Q40" s="581"/>
      <c r="R40" s="581"/>
    </row>
    <row r="41" spans="2:18" x14ac:dyDescent="0.25">
      <c r="B41" s="750"/>
      <c r="C41" s="751"/>
      <c r="D41" s="757"/>
      <c r="E41" s="758"/>
      <c r="F41" s="758"/>
      <c r="G41" s="758"/>
      <c r="H41" s="758"/>
      <c r="I41" s="758"/>
      <c r="J41" s="759"/>
      <c r="K41" s="581"/>
      <c r="L41" s="85"/>
      <c r="M41" s="85"/>
      <c r="N41" s="581"/>
      <c r="O41" s="581"/>
      <c r="P41" s="581"/>
      <c r="Q41" s="581"/>
      <c r="R41" s="581"/>
    </row>
    <row r="42" spans="2:18" x14ac:dyDescent="0.25">
      <c r="B42" s="752"/>
      <c r="C42" s="753"/>
      <c r="D42" s="760"/>
      <c r="E42" s="761"/>
      <c r="F42" s="761"/>
      <c r="G42" s="761"/>
      <c r="H42" s="761"/>
      <c r="I42" s="761"/>
      <c r="J42" s="762"/>
      <c r="K42" s="581"/>
      <c r="L42" s="85"/>
      <c r="M42" s="85"/>
      <c r="N42" s="581"/>
      <c r="O42" s="581"/>
      <c r="P42" s="581"/>
      <c r="Q42" s="581"/>
      <c r="R42" s="581"/>
    </row>
    <row r="43" spans="2:18" x14ac:dyDescent="0.25">
      <c r="B43" s="85"/>
      <c r="C43" s="85"/>
      <c r="D43" s="85"/>
      <c r="E43" s="85"/>
      <c r="F43" s="85"/>
      <c r="G43" s="85"/>
      <c r="H43" s="85"/>
      <c r="I43" s="85"/>
      <c r="J43" s="85"/>
      <c r="K43" s="581"/>
      <c r="L43" s="85"/>
      <c r="M43" s="85"/>
      <c r="N43" s="581"/>
      <c r="O43" s="581"/>
      <c r="P43" s="581"/>
      <c r="Q43" s="581"/>
      <c r="R43" s="581"/>
    </row>
    <row r="44" spans="2:18" x14ac:dyDescent="0.25">
      <c r="B44" s="605" t="s">
        <v>280</v>
      </c>
      <c r="C44" s="610">
        <f>Budsjett_FL!E80</f>
        <v>0</v>
      </c>
      <c r="D44" s="194"/>
      <c r="E44" s="763"/>
      <c r="F44" s="763"/>
      <c r="G44" s="763"/>
      <c r="H44" s="763"/>
      <c r="I44" s="763"/>
      <c r="J44" s="763"/>
      <c r="K44" s="763"/>
      <c r="L44" s="763"/>
      <c r="M44" s="763"/>
      <c r="N44" s="581"/>
      <c r="O44" s="581"/>
      <c r="P44" s="581"/>
      <c r="Q44" s="581"/>
      <c r="R44" s="581"/>
    </row>
    <row r="45" spans="2:18" ht="15" customHeight="1" x14ac:dyDescent="0.25">
      <c r="B45" s="605" t="s">
        <v>292</v>
      </c>
      <c r="C45" s="610">
        <f>IFERROR(-C25/C30,0)</f>
        <v>0</v>
      </c>
      <c r="D45" s="522"/>
      <c r="E45" s="522"/>
      <c r="F45" s="611"/>
      <c r="G45" s="611"/>
      <c r="H45" s="611"/>
      <c r="I45" s="611"/>
      <c r="J45" s="611"/>
      <c r="K45" s="611"/>
      <c r="L45" s="611"/>
      <c r="M45" s="611"/>
      <c r="N45" s="581"/>
      <c r="O45" s="581"/>
      <c r="P45" s="581"/>
      <c r="Q45" s="581"/>
      <c r="R45" s="581"/>
    </row>
    <row r="46" spans="2:18" ht="15" customHeight="1" x14ac:dyDescent="0.25">
      <c r="B46"/>
      <c r="C46"/>
      <c r="D46" s="522"/>
      <c r="E46" s="522"/>
      <c r="F46" s="611"/>
      <c r="G46" s="611"/>
      <c r="H46" s="611"/>
      <c r="I46" s="611"/>
      <c r="J46" s="611"/>
      <c r="K46" s="618"/>
      <c r="L46" s="611"/>
      <c r="M46" s="611"/>
      <c r="N46" s="581"/>
      <c r="O46" s="581"/>
      <c r="P46" s="581"/>
      <c r="Q46" s="581"/>
      <c r="R46" s="581"/>
    </row>
    <row r="47" spans="2:18" x14ac:dyDescent="0.25">
      <c r="B47" s="21" t="s">
        <v>281</v>
      </c>
      <c r="C47" s="21"/>
      <c r="D47" s="581"/>
      <c r="E47" s="612" t="s">
        <v>282</v>
      </c>
      <c r="F47" s="581"/>
      <c r="G47" s="611"/>
      <c r="H47" s="611"/>
      <c r="I47" s="611"/>
      <c r="J47" s="611"/>
      <c r="K47" s="612" t="s">
        <v>282</v>
      </c>
      <c r="L47" s="581"/>
      <c r="M47" s="581"/>
      <c r="N47" s="581"/>
      <c r="O47" s="581"/>
      <c r="P47" s="581"/>
      <c r="Q47" s="581"/>
      <c r="R47" s="581"/>
    </row>
    <row r="48" spans="2:18" ht="36" customHeight="1" x14ac:dyDescent="0.25">
      <c r="B48" s="734"/>
      <c r="C48" s="735"/>
      <c r="D48" s="736"/>
      <c r="E48" s="613"/>
      <c r="F48" s="737"/>
      <c r="G48" s="738"/>
      <c r="H48" s="738"/>
      <c r="I48" s="738"/>
      <c r="J48" s="739"/>
      <c r="K48" s="613"/>
      <c r="L48" s="581"/>
      <c r="M48" s="581"/>
      <c r="N48" s="581"/>
      <c r="O48" s="581"/>
      <c r="P48" s="581"/>
      <c r="Q48" s="581"/>
      <c r="R48" s="581"/>
    </row>
    <row r="49" spans="2:18" x14ac:dyDescent="0.25">
      <c r="B49" s="746" t="s">
        <v>283</v>
      </c>
      <c r="C49" s="747"/>
      <c r="D49" s="747"/>
      <c r="E49" s="612"/>
      <c r="F49" s="300" t="s">
        <v>284</v>
      </c>
      <c r="G49" s="614"/>
      <c r="H49" s="615"/>
      <c r="I49" s="615"/>
      <c r="J49" s="616"/>
      <c r="K49" s="612"/>
      <c r="L49" s="581"/>
      <c r="M49" s="581"/>
      <c r="N49" s="581"/>
      <c r="O49" s="581"/>
      <c r="P49" s="581"/>
      <c r="Q49" s="581"/>
      <c r="R49" s="581"/>
    </row>
    <row r="50" spans="2:18" x14ac:dyDescent="0.25">
      <c r="B50" s="730" t="str">
        <f>IF(Registrering!B5="","",Registrering!B5)</f>
        <v/>
      </c>
      <c r="C50" s="731"/>
      <c r="D50" s="731"/>
      <c r="E50" s="612"/>
      <c r="F50" s="617" t="str">
        <f>IF(Registrering!B4="","",Registrering!B4)</f>
        <v/>
      </c>
      <c r="G50" s="618"/>
      <c r="H50" s="618"/>
      <c r="I50" s="618"/>
      <c r="J50" s="619"/>
      <c r="K50" s="612"/>
      <c r="L50" s="581"/>
      <c r="M50" s="581"/>
      <c r="N50" s="581"/>
      <c r="O50" s="581"/>
      <c r="P50" s="581"/>
      <c r="Q50" s="581"/>
      <c r="R50" s="581"/>
    </row>
    <row r="54" spans="2:18" x14ac:dyDescent="0.25">
      <c r="B54" s="581"/>
      <c r="C54" s="581"/>
      <c r="D54" s="581"/>
      <c r="E54" s="581"/>
      <c r="F54" s="581"/>
      <c r="G54" s="620"/>
      <c r="H54" s="581"/>
      <c r="I54" s="581"/>
      <c r="J54" s="581"/>
      <c r="K54" s="581"/>
      <c r="L54" s="581"/>
      <c r="M54" s="581"/>
      <c r="N54" s="581"/>
      <c r="O54" s="581"/>
      <c r="P54" s="581"/>
      <c r="Q54" s="581"/>
      <c r="R54" s="581"/>
    </row>
  </sheetData>
  <sheetProtection algorithmName="SHA-512" hashValue="VciKZClHswjDbsku+rFM/EmwgSUC/M069A/v9wKwePFg/dPFrcOeHDpQNy4O0gBMzLzAG9EJ3rREOTXW55tsJQ==" saltValue="llyVplgHP3wADs1ATrZi7w==" spinCount="100000" sheet="1" formatCells="0" formatColumns="0" formatRows="0"/>
  <mergeCells count="8">
    <mergeCell ref="B40:C42"/>
    <mergeCell ref="D40:J42"/>
    <mergeCell ref="B50:D50"/>
    <mergeCell ref="E44:F44"/>
    <mergeCell ref="G44:M44"/>
    <mergeCell ref="B48:D48"/>
    <mergeCell ref="F48:J48"/>
    <mergeCell ref="B49:D49"/>
  </mergeCells>
  <pageMargins left="0.7" right="0.7" top="0.75" bottom="0.75" header="0.3" footer="0.3"/>
  <pageSetup paperSize="9" scale="76" orientation="landscape"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rgb="FFFFC000"/>
    <pageSetUpPr fitToPage="1"/>
  </sheetPr>
  <dimension ref="B1:R36"/>
  <sheetViews>
    <sheetView showGridLines="0" topLeftCell="A10" zoomScaleNormal="100" workbookViewId="0">
      <selection activeCell="B1" sqref="B1"/>
    </sheetView>
  </sheetViews>
  <sheetFormatPr baseColWidth="10" defaultColWidth="9.140625" defaultRowHeight="15" x14ac:dyDescent="0.25"/>
  <cols>
    <col min="1" max="1" width="1.42578125" style="19" customWidth="1"/>
    <col min="2" max="2" width="32.7109375" style="19" customWidth="1"/>
    <col min="3" max="3" width="14" style="19" customWidth="1"/>
    <col min="4" max="13" width="13.140625" style="19" customWidth="1"/>
    <col min="14" max="16" width="13.140625" customWidth="1"/>
    <col min="19" max="16384" width="9.140625" style="19"/>
  </cols>
  <sheetData>
    <row r="1" spans="2:18" s="36" customFormat="1" x14ac:dyDescent="0.25">
      <c r="B1" s="24" t="s">
        <v>53</v>
      </c>
      <c r="C1" s="24" t="str">
        <f>IF(Registrering!B3="","",Registrering!B3)</f>
        <v/>
      </c>
      <c r="D1" s="44"/>
      <c r="E1" s="581"/>
      <c r="F1" s="581"/>
      <c r="G1" s="581"/>
      <c r="H1" s="581"/>
      <c r="I1" s="581"/>
      <c r="J1" s="39"/>
      <c r="K1" s="45"/>
      <c r="L1" s="38"/>
      <c r="M1" s="581"/>
      <c r="N1"/>
      <c r="O1"/>
      <c r="P1"/>
      <c r="Q1"/>
      <c r="R1"/>
    </row>
    <row r="2" spans="2:18" s="36" customFormat="1" x14ac:dyDescent="0.25">
      <c r="B2" s="24" t="s">
        <v>253</v>
      </c>
      <c r="C2" s="44" t="str">
        <f>IF(Registrering!B26="","",Registrering!B26)</f>
        <v/>
      </c>
      <c r="D2" s="44"/>
      <c r="E2" s="581"/>
      <c r="F2" s="581"/>
      <c r="G2" s="581"/>
      <c r="H2" s="581"/>
      <c r="I2" s="581"/>
      <c r="J2" s="39"/>
      <c r="K2" s="45"/>
      <c r="L2" s="38"/>
      <c r="M2" s="581"/>
      <c r="N2"/>
      <c r="O2"/>
      <c r="P2"/>
      <c r="Q2"/>
      <c r="R2"/>
    </row>
    <row r="3" spans="2:18" s="36" customFormat="1" x14ac:dyDescent="0.25">
      <c r="B3" s="44"/>
      <c r="C3" s="44"/>
      <c r="D3" s="37"/>
      <c r="E3" s="581"/>
      <c r="F3" s="581"/>
      <c r="G3" s="581"/>
      <c r="H3" s="581"/>
      <c r="I3" s="581"/>
      <c r="J3" s="39"/>
      <c r="K3" s="45"/>
      <c r="L3" s="38"/>
      <c r="M3" s="581"/>
      <c r="N3"/>
      <c r="O3"/>
      <c r="P3"/>
      <c r="Q3"/>
      <c r="R3"/>
    </row>
    <row r="4" spans="2:18" s="36" customFormat="1" x14ac:dyDescent="0.25">
      <c r="B4" s="193" t="s">
        <v>254</v>
      </c>
      <c r="C4" s="11" t="s">
        <v>70</v>
      </c>
      <c r="D4" s="297">
        <f>Budsjett!K3</f>
        <v>1</v>
      </c>
      <c r="E4" s="298">
        <f>Budsjett!L3</f>
        <v>2</v>
      </c>
      <c r="F4" s="298">
        <f>Budsjett!M3</f>
        <v>3</v>
      </c>
      <c r="G4" s="298">
        <f>Budsjett!N3</f>
        <v>4</v>
      </c>
      <c r="H4" s="298">
        <f>Budsjett!O3</f>
        <v>5</v>
      </c>
      <c r="I4" s="297">
        <f>Budsjett!P3</f>
        <v>6</v>
      </c>
      <c r="J4" s="297">
        <f>Budsjett!Q3</f>
        <v>7</v>
      </c>
      <c r="K4" s="297">
        <f>Budsjett!R3</f>
        <v>8</v>
      </c>
      <c r="L4" s="297">
        <f>Budsjett!S3</f>
        <v>9</v>
      </c>
      <c r="M4" s="297">
        <f>Budsjett!T3</f>
        <v>10</v>
      </c>
      <c r="N4" s="297">
        <f>Budsjett!U3</f>
        <v>11</v>
      </c>
      <c r="O4" s="297">
        <f>Budsjett!V3</f>
        <v>12</v>
      </c>
      <c r="P4" s="297">
        <f>Budsjett!W3</f>
        <v>13</v>
      </c>
      <c r="Q4"/>
      <c r="R4"/>
    </row>
    <row r="5" spans="2:18" s="36" customFormat="1" x14ac:dyDescent="0.25">
      <c r="B5" s="605" t="s">
        <v>66</v>
      </c>
      <c r="C5" s="337">
        <f>SUM(D5:P5)</f>
        <v>0</v>
      </c>
      <c r="D5" s="337">
        <f>Budsjett!K8/12</f>
        <v>0</v>
      </c>
      <c r="E5" s="337">
        <f>Budsjett!L8/12</f>
        <v>0</v>
      </c>
      <c r="F5" s="337">
        <f>Budsjett!M8/12</f>
        <v>0</v>
      </c>
      <c r="G5" s="337">
        <f>Budsjett!N8/12</f>
        <v>0</v>
      </c>
      <c r="H5" s="337">
        <f>Budsjett!O8/12</f>
        <v>0</v>
      </c>
      <c r="I5" s="337">
        <f>Budsjett!P8/12</f>
        <v>0</v>
      </c>
      <c r="J5" s="337">
        <f>Budsjett!Q8/12</f>
        <v>0</v>
      </c>
      <c r="K5" s="337">
        <f>Budsjett!R8/12</f>
        <v>0</v>
      </c>
      <c r="L5" s="337">
        <f>Budsjett!S8/12</f>
        <v>0</v>
      </c>
      <c r="M5" s="337">
        <f>Budsjett!T8/12</f>
        <v>0</v>
      </c>
      <c r="N5" s="337">
        <f>Budsjett!U8/12</f>
        <v>0</v>
      </c>
      <c r="O5" s="337">
        <f>Budsjett!V8/12</f>
        <v>0</v>
      </c>
      <c r="P5" s="337">
        <f>Budsjett!W8/12</f>
        <v>0</v>
      </c>
      <c r="Q5"/>
      <c r="R5"/>
    </row>
    <row r="6" spans="2:18" s="36" customFormat="1" x14ac:dyDescent="0.25">
      <c r="B6" s="605" t="s">
        <v>255</v>
      </c>
      <c r="C6" s="337">
        <f t="shared" ref="C6:C8" si="0">SUM(D6:P6)</f>
        <v>0.5</v>
      </c>
      <c r="D6" s="337">
        <f>Budsjett!K14</f>
        <v>0</v>
      </c>
      <c r="E6" s="337">
        <f>Budsjett!L14</f>
        <v>0.5</v>
      </c>
      <c r="F6" s="337">
        <f>Budsjett!M14</f>
        <v>0</v>
      </c>
      <c r="G6" s="337">
        <f>Budsjett!N14</f>
        <v>0</v>
      </c>
      <c r="H6" s="337">
        <f>Budsjett!O14</f>
        <v>0</v>
      </c>
      <c r="I6" s="337">
        <f>Budsjett!P14</f>
        <v>0</v>
      </c>
      <c r="J6" s="337">
        <f>Budsjett!Q14</f>
        <v>0</v>
      </c>
      <c r="K6" s="337">
        <f>Budsjett!R14</f>
        <v>0</v>
      </c>
      <c r="L6" s="337">
        <f>Budsjett!S14</f>
        <v>0</v>
      </c>
      <c r="M6" s="337">
        <f>Budsjett!T14</f>
        <v>0</v>
      </c>
      <c r="N6" s="337">
        <f>Budsjett!U14</f>
        <v>0</v>
      </c>
      <c r="O6" s="337">
        <f>Budsjett!V14</f>
        <v>0</v>
      </c>
      <c r="P6" s="337">
        <f>Budsjett!W14</f>
        <v>0</v>
      </c>
      <c r="Q6"/>
      <c r="R6"/>
    </row>
    <row r="7" spans="2:18" s="36" customFormat="1" x14ac:dyDescent="0.25">
      <c r="B7" s="605" t="s">
        <v>256</v>
      </c>
      <c r="C7" s="337">
        <f t="shared" si="0"/>
        <v>0</v>
      </c>
      <c r="D7" s="337">
        <f>Budsjett!K21</f>
        <v>0</v>
      </c>
      <c r="E7" s="337">
        <f>Budsjett!L21</f>
        <v>0</v>
      </c>
      <c r="F7" s="337">
        <f>Budsjett!M21</f>
        <v>0</v>
      </c>
      <c r="G7" s="337">
        <f>Budsjett!N21</f>
        <v>0</v>
      </c>
      <c r="H7" s="337">
        <f>Budsjett!O21</f>
        <v>0</v>
      </c>
      <c r="I7" s="337">
        <f>Budsjett!P21</f>
        <v>0</v>
      </c>
      <c r="J7" s="337">
        <f>Budsjett!Q21</f>
        <v>0</v>
      </c>
      <c r="K7" s="337">
        <f>Budsjett!R21</f>
        <v>0</v>
      </c>
      <c r="L7" s="337">
        <f>Budsjett!S21</f>
        <v>0</v>
      </c>
      <c r="M7" s="337">
        <f>Budsjett!T21</f>
        <v>0</v>
      </c>
      <c r="N7" s="337">
        <f>Budsjett!U21</f>
        <v>0</v>
      </c>
      <c r="O7" s="337">
        <f>Budsjett!V21</f>
        <v>0</v>
      </c>
      <c r="P7" s="337">
        <f>Budsjett!W21</f>
        <v>0</v>
      </c>
      <c r="Q7"/>
      <c r="R7"/>
    </row>
    <row r="8" spans="2:18" s="36" customFormat="1" x14ac:dyDescent="0.25">
      <c r="B8" s="290" t="s">
        <v>95</v>
      </c>
      <c r="C8" s="337">
        <f t="shared" si="0"/>
        <v>0.42997542997542998</v>
      </c>
      <c r="D8" s="337">
        <f>Budsjett!K27/Tabeller!$H$5</f>
        <v>0</v>
      </c>
      <c r="E8" s="337">
        <f>Budsjett!L27/Tabeller!$H$5</f>
        <v>0.42997542997542998</v>
      </c>
      <c r="F8" s="337">
        <f>Budsjett!M27/Tabeller!$H$5</f>
        <v>0</v>
      </c>
      <c r="G8" s="337">
        <f>Budsjett!N27/Tabeller!$H$5</f>
        <v>0</v>
      </c>
      <c r="H8" s="337">
        <f>Budsjett!O27/Tabeller!$H$5</f>
        <v>0</v>
      </c>
      <c r="I8" s="337">
        <f>Budsjett!P27/Tabeller!$H$5</f>
        <v>0</v>
      </c>
      <c r="J8" s="337">
        <f>Budsjett!Q27/Tabeller!$H$5</f>
        <v>0</v>
      </c>
      <c r="K8" s="337">
        <f>Budsjett!R27/Tabeller!$H$5</f>
        <v>0</v>
      </c>
      <c r="L8" s="337">
        <f>Budsjett!S27/Tabeller!$H$5</f>
        <v>0</v>
      </c>
      <c r="M8" s="337">
        <f>Budsjett!T27/Tabeller!$H$5</f>
        <v>0</v>
      </c>
      <c r="N8" s="337">
        <f>Budsjett!U27/Tabeller!$H$5</f>
        <v>0</v>
      </c>
      <c r="O8" s="337">
        <f>Budsjett!V27/Tabeller!$H$5</f>
        <v>0</v>
      </c>
      <c r="P8" s="337">
        <f>Budsjett!W27/Tabeller!$H$5</f>
        <v>0</v>
      </c>
      <c r="Q8"/>
      <c r="R8"/>
    </row>
    <row r="9" spans="2:18" s="36" customFormat="1" x14ac:dyDescent="0.25">
      <c r="B9" s="381" t="s">
        <v>257</v>
      </c>
      <c r="C9" s="382">
        <f>SUM(D9:P9)</f>
        <v>0.92997542997542992</v>
      </c>
      <c r="D9" s="382">
        <f>SUM(D5:D8)</f>
        <v>0</v>
      </c>
      <c r="E9" s="382">
        <f>SUM(E5:E8)</f>
        <v>0.92997542997542992</v>
      </c>
      <c r="F9" s="382">
        <f t="shared" ref="F9:M9" si="1">SUM(F5:F8)</f>
        <v>0</v>
      </c>
      <c r="G9" s="382">
        <f t="shared" si="1"/>
        <v>0</v>
      </c>
      <c r="H9" s="382">
        <f t="shared" si="1"/>
        <v>0</v>
      </c>
      <c r="I9" s="382">
        <f t="shared" si="1"/>
        <v>0</v>
      </c>
      <c r="J9" s="382">
        <f t="shared" si="1"/>
        <v>0</v>
      </c>
      <c r="K9" s="382">
        <f t="shared" si="1"/>
        <v>0</v>
      </c>
      <c r="L9" s="382">
        <f t="shared" si="1"/>
        <v>0</v>
      </c>
      <c r="M9" s="382">
        <f t="shared" si="1"/>
        <v>0</v>
      </c>
      <c r="N9" s="382">
        <f t="shared" ref="N9:P9" si="2">SUM(N5:N8)</f>
        <v>0</v>
      </c>
      <c r="O9" s="382">
        <f t="shared" si="2"/>
        <v>0</v>
      </c>
      <c r="P9" s="382">
        <f t="shared" si="2"/>
        <v>0</v>
      </c>
      <c r="Q9"/>
      <c r="R9"/>
    </row>
    <row r="10" spans="2:18" ht="5.25" customHeight="1" x14ac:dyDescent="0.25">
      <c r="B10" s="581"/>
      <c r="C10" s="581"/>
      <c r="D10" s="33"/>
      <c r="E10" s="581"/>
      <c r="F10" s="581"/>
      <c r="G10" s="581"/>
      <c r="H10" s="581"/>
      <c r="I10" s="581"/>
      <c r="J10" s="581"/>
      <c r="K10" s="581"/>
      <c r="L10" s="581"/>
      <c r="M10" s="581"/>
      <c r="N10" s="581"/>
      <c r="O10" s="581"/>
      <c r="P10" s="581"/>
    </row>
    <row r="11" spans="2:18" x14ac:dyDescent="0.25">
      <c r="B11" s="193" t="s">
        <v>293</v>
      </c>
      <c r="C11" s="11" t="str">
        <f>C4</f>
        <v>Totalt</v>
      </c>
      <c r="D11" s="299">
        <f t="shared" ref="D11:M11" si="3">D4</f>
        <v>1</v>
      </c>
      <c r="E11" s="299">
        <f t="shared" si="3"/>
        <v>2</v>
      </c>
      <c r="F11" s="299">
        <f t="shared" si="3"/>
        <v>3</v>
      </c>
      <c r="G11" s="299">
        <f t="shared" si="3"/>
        <v>4</v>
      </c>
      <c r="H11" s="299">
        <f t="shared" si="3"/>
        <v>5</v>
      </c>
      <c r="I11" s="299">
        <f t="shared" si="3"/>
        <v>6</v>
      </c>
      <c r="J11" s="299">
        <f t="shared" si="3"/>
        <v>7</v>
      </c>
      <c r="K11" s="299">
        <f t="shared" si="3"/>
        <v>8</v>
      </c>
      <c r="L11" s="299">
        <f t="shared" si="3"/>
        <v>9</v>
      </c>
      <c r="M11" s="299">
        <f t="shared" si="3"/>
        <v>10</v>
      </c>
      <c r="N11" s="299">
        <f t="shared" ref="N11:P11" si="4">N4</f>
        <v>11</v>
      </c>
      <c r="O11" s="299">
        <f t="shared" si="4"/>
        <v>12</v>
      </c>
      <c r="P11" s="299">
        <f t="shared" si="4"/>
        <v>13</v>
      </c>
    </row>
    <row r="12" spans="2:18" x14ac:dyDescent="0.25">
      <c r="B12" s="84" t="s">
        <v>294</v>
      </c>
      <c r="C12" s="14"/>
      <c r="D12" s="14"/>
      <c r="E12" s="14"/>
      <c r="F12" s="14"/>
      <c r="G12" s="14"/>
      <c r="H12" s="14"/>
      <c r="I12" s="14"/>
      <c r="J12" s="14"/>
      <c r="K12" s="14"/>
      <c r="L12" s="14"/>
      <c r="M12" s="14"/>
      <c r="N12" s="14"/>
      <c r="O12" s="14"/>
      <c r="P12" s="14"/>
    </row>
    <row r="13" spans="2:18" x14ac:dyDescent="0.25">
      <c r="B13" s="605" t="s">
        <v>67</v>
      </c>
      <c r="C13" s="14">
        <f>SUM(D13:P13)</f>
        <v>0</v>
      </c>
      <c r="D13" s="15">
        <f>Budsjett!K72</f>
        <v>0</v>
      </c>
      <c r="E13" s="15">
        <f>Budsjett!L72</f>
        <v>0</v>
      </c>
      <c r="F13" s="15">
        <f>Budsjett!M72</f>
        <v>0</v>
      </c>
      <c r="G13" s="15">
        <f>Budsjett!N72</f>
        <v>0</v>
      </c>
      <c r="H13" s="15">
        <f>Budsjett!O72</f>
        <v>0</v>
      </c>
      <c r="I13" s="15">
        <f>Budsjett!P72</f>
        <v>0</v>
      </c>
      <c r="J13" s="15">
        <f>Budsjett!Q72</f>
        <v>0</v>
      </c>
      <c r="K13" s="15">
        <f>Budsjett!R72</f>
        <v>0</v>
      </c>
      <c r="L13" s="15">
        <f>Budsjett!S72</f>
        <v>0</v>
      </c>
      <c r="M13" s="15">
        <f>Budsjett!T72</f>
        <v>0</v>
      </c>
      <c r="N13" s="15">
        <f>Budsjett!U72</f>
        <v>0</v>
      </c>
      <c r="O13" s="15">
        <f>Budsjett!V72</f>
        <v>0</v>
      </c>
      <c r="P13" s="15">
        <f>Budsjett!W72</f>
        <v>0</v>
      </c>
    </row>
    <row r="14" spans="2:18" x14ac:dyDescent="0.25">
      <c r="B14" s="605" t="s">
        <v>261</v>
      </c>
      <c r="C14" s="14">
        <f t="shared" ref="C14:C16" si="5">SUM(D14:P14)</f>
        <v>-100000</v>
      </c>
      <c r="D14" s="15">
        <f>Budsjett!K68</f>
        <v>0</v>
      </c>
      <c r="E14" s="15">
        <f>Budsjett!L68</f>
        <v>-100000</v>
      </c>
      <c r="F14" s="15">
        <f>Budsjett!M68</f>
        <v>0</v>
      </c>
      <c r="G14" s="15">
        <f>Budsjett!N68</f>
        <v>0</v>
      </c>
      <c r="H14" s="15">
        <f>Budsjett!O68</f>
        <v>0</v>
      </c>
      <c r="I14" s="15">
        <f>Budsjett!P68</f>
        <v>0</v>
      </c>
      <c r="J14" s="15">
        <f>Budsjett!Q68</f>
        <v>0</v>
      </c>
      <c r="K14" s="15">
        <f>Budsjett!R68</f>
        <v>0</v>
      </c>
      <c r="L14" s="15">
        <f>Budsjett!S68</f>
        <v>0</v>
      </c>
      <c r="M14" s="15">
        <f>Budsjett!T68</f>
        <v>0</v>
      </c>
      <c r="N14" s="15">
        <f>Budsjett!U68</f>
        <v>0</v>
      </c>
      <c r="O14" s="15">
        <f>Budsjett!V68</f>
        <v>0</v>
      </c>
      <c r="P14" s="15">
        <f>Budsjett!W68</f>
        <v>0</v>
      </c>
    </row>
    <row r="15" spans="2:18" x14ac:dyDescent="0.25">
      <c r="B15" s="605" t="s">
        <v>260</v>
      </c>
      <c r="C15" s="14">
        <f t="shared" si="5"/>
        <v>0</v>
      </c>
      <c r="D15" s="15">
        <f>Prosjektcontroller!D14</f>
        <v>0</v>
      </c>
      <c r="E15" s="15">
        <f>Prosjektcontroller!E14</f>
        <v>0</v>
      </c>
      <c r="F15" s="15">
        <f>Prosjektcontroller!F14</f>
        <v>0</v>
      </c>
      <c r="G15" s="15">
        <f>Prosjektcontroller!G14</f>
        <v>0</v>
      </c>
      <c r="H15" s="15">
        <f>Prosjektcontroller!H14</f>
        <v>0</v>
      </c>
      <c r="I15" s="15">
        <f>Prosjektcontroller!I14</f>
        <v>0</v>
      </c>
      <c r="J15" s="15">
        <f>Prosjektcontroller!J14</f>
        <v>0</v>
      </c>
      <c r="K15" s="15">
        <f>Prosjektcontroller!K14</f>
        <v>0</v>
      </c>
      <c r="L15" s="15">
        <f>Prosjektcontroller!L14</f>
        <v>0</v>
      </c>
      <c r="M15" s="15">
        <f>Prosjektcontroller!M14</f>
        <v>0</v>
      </c>
      <c r="N15" s="15">
        <f>Prosjektcontroller!N14</f>
        <v>0</v>
      </c>
      <c r="O15" s="15">
        <f>Prosjektcontroller!O14</f>
        <v>0</v>
      </c>
      <c r="P15" s="15">
        <f>Prosjektcontroller!P14</f>
        <v>0</v>
      </c>
    </row>
    <row r="16" spans="2:18" x14ac:dyDescent="0.25">
      <c r="B16" s="605" t="s">
        <v>170</v>
      </c>
      <c r="C16" s="14">
        <f t="shared" si="5"/>
        <v>0</v>
      </c>
      <c r="D16" s="15">
        <f>-Prosjektcontroller!D31</f>
        <v>0</v>
      </c>
      <c r="E16" s="15">
        <f>-Prosjektcontroller!E31</f>
        <v>0</v>
      </c>
      <c r="F16" s="15">
        <f>-Prosjektcontroller!F31</f>
        <v>0</v>
      </c>
      <c r="G16" s="15">
        <f>-Prosjektcontroller!G31</f>
        <v>0</v>
      </c>
      <c r="H16" s="15">
        <f>-Prosjektcontroller!H31</f>
        <v>0</v>
      </c>
      <c r="I16" s="15">
        <f>-Prosjektcontroller!I31</f>
        <v>0</v>
      </c>
      <c r="J16" s="15">
        <f>-Prosjektcontroller!J31</f>
        <v>0</v>
      </c>
      <c r="K16" s="15">
        <f>-Prosjektcontroller!K31</f>
        <v>0</v>
      </c>
      <c r="L16" s="15">
        <f>-Prosjektcontroller!L31</f>
        <v>0</v>
      </c>
      <c r="M16" s="15">
        <f>-Prosjektcontroller!M31</f>
        <v>0</v>
      </c>
      <c r="N16" s="15">
        <f>-Prosjektcontroller!N31</f>
        <v>0</v>
      </c>
      <c r="O16" s="15">
        <f>-Prosjektcontroller!O31</f>
        <v>0</v>
      </c>
      <c r="P16" s="15">
        <f>-Prosjektcontroller!P31</f>
        <v>0</v>
      </c>
    </row>
    <row r="17" spans="2:18" x14ac:dyDescent="0.25">
      <c r="B17" s="12" t="s">
        <v>295</v>
      </c>
      <c r="C17" s="13">
        <f>SUM(D17:P17)</f>
        <v>-100000</v>
      </c>
      <c r="D17" s="13">
        <f>SUM(D13:D16)</f>
        <v>0</v>
      </c>
      <c r="E17" s="13">
        <f t="shared" ref="E17:M17" si="6">SUM(E13:E16)</f>
        <v>-100000</v>
      </c>
      <c r="F17" s="13">
        <f t="shared" si="6"/>
        <v>0</v>
      </c>
      <c r="G17" s="13">
        <f t="shared" si="6"/>
        <v>0</v>
      </c>
      <c r="H17" s="13">
        <f t="shared" si="6"/>
        <v>0</v>
      </c>
      <c r="I17" s="13">
        <f t="shared" si="6"/>
        <v>0</v>
      </c>
      <c r="J17" s="13">
        <f t="shared" si="6"/>
        <v>0</v>
      </c>
      <c r="K17" s="13">
        <f t="shared" si="6"/>
        <v>0</v>
      </c>
      <c r="L17" s="13">
        <f t="shared" si="6"/>
        <v>0</v>
      </c>
      <c r="M17" s="13">
        <f t="shared" si="6"/>
        <v>0</v>
      </c>
      <c r="N17" s="13">
        <f t="shared" ref="N17:P17" si="7">SUM(N13:N16)</f>
        <v>0</v>
      </c>
      <c r="O17" s="13">
        <f t="shared" si="7"/>
        <v>0</v>
      </c>
      <c r="P17" s="13">
        <f t="shared" si="7"/>
        <v>0</v>
      </c>
    </row>
    <row r="18" spans="2:18" x14ac:dyDescent="0.25">
      <c r="B18" s="605" t="s">
        <v>263</v>
      </c>
      <c r="C18" s="14">
        <f>SUM(D18:P18)</f>
        <v>268461.00942695147</v>
      </c>
      <c r="D18" s="15">
        <f>Budsjett!AR8+Budsjett!AR27</f>
        <v>0</v>
      </c>
      <c r="E18" s="15">
        <f>Budsjett!AS8+Budsjett!AS27</f>
        <v>268461.00942695147</v>
      </c>
      <c r="F18" s="15">
        <f>Budsjett!AT8+Budsjett!AT27</f>
        <v>0</v>
      </c>
      <c r="G18" s="15">
        <f>Budsjett!AU8+Budsjett!AU27</f>
        <v>0</v>
      </c>
      <c r="H18" s="15">
        <f>Budsjett!AV8+Budsjett!AV27</f>
        <v>0</v>
      </c>
      <c r="I18" s="15">
        <f>Budsjett!AW8+Budsjett!AW27</f>
        <v>0</v>
      </c>
      <c r="J18" s="15">
        <f>Budsjett!AX8+Budsjett!AX27</f>
        <v>0</v>
      </c>
      <c r="K18" s="15">
        <f>Budsjett!AY8+Budsjett!AY27</f>
        <v>0</v>
      </c>
      <c r="L18" s="15">
        <f>Budsjett!AZ8+Budsjett!AZ27</f>
        <v>0</v>
      </c>
      <c r="M18" s="15">
        <f>Budsjett!BA8+Budsjett!BA27</f>
        <v>0</v>
      </c>
      <c r="N18" s="15">
        <f>Budsjett!BB8+Budsjett!BB27</f>
        <v>0</v>
      </c>
      <c r="O18" s="15">
        <f>Budsjett!BC8+Budsjett!BC27</f>
        <v>0</v>
      </c>
      <c r="P18" s="15">
        <f>Budsjett!BD8+Budsjett!BD27</f>
        <v>0</v>
      </c>
    </row>
    <row r="19" spans="2:18" x14ac:dyDescent="0.25">
      <c r="B19" s="605" t="s">
        <v>264</v>
      </c>
      <c r="C19" s="14">
        <f t="shared" ref="C19:C23" si="8">SUM(D19:P19)</f>
        <v>435848.40717923071</v>
      </c>
      <c r="D19" s="15">
        <f>Budsjett!AR14</f>
        <v>0</v>
      </c>
      <c r="E19" s="15">
        <f>Budsjett!AS14</f>
        <v>435848.40717923071</v>
      </c>
      <c r="F19" s="15">
        <f>Budsjett!AT14</f>
        <v>0</v>
      </c>
      <c r="G19" s="15">
        <f>Budsjett!AU14</f>
        <v>0</v>
      </c>
      <c r="H19" s="15">
        <f>Budsjett!AV14</f>
        <v>0</v>
      </c>
      <c r="I19" s="15">
        <f>Budsjett!AW14</f>
        <v>0</v>
      </c>
      <c r="J19" s="15">
        <f>Budsjett!AX14</f>
        <v>0</v>
      </c>
      <c r="K19" s="15">
        <f>Budsjett!AY14</f>
        <v>0</v>
      </c>
      <c r="L19" s="15">
        <f>Budsjett!AZ14</f>
        <v>0</v>
      </c>
      <c r="M19" s="15">
        <f>Budsjett!BA14</f>
        <v>0</v>
      </c>
      <c r="N19" s="15">
        <f>Budsjett!BB14</f>
        <v>0</v>
      </c>
      <c r="O19" s="15">
        <f>Budsjett!BC14</f>
        <v>0</v>
      </c>
      <c r="P19" s="15">
        <f>Budsjett!BD14</f>
        <v>0</v>
      </c>
    </row>
    <row r="20" spans="2:18" x14ac:dyDescent="0.25">
      <c r="B20" s="605" t="s">
        <v>265</v>
      </c>
      <c r="C20" s="14">
        <f t="shared" si="8"/>
        <v>-2464586.4166061822</v>
      </c>
      <c r="D20" s="15">
        <f>Budsjett!BU29</f>
        <v>0</v>
      </c>
      <c r="E20" s="15">
        <f>Budsjett!BV29</f>
        <v>-2464586.4166061822</v>
      </c>
      <c r="F20" s="15">
        <f>Budsjett!BW29</f>
        <v>0</v>
      </c>
      <c r="G20" s="15">
        <f>Budsjett!BX29</f>
        <v>0</v>
      </c>
      <c r="H20" s="15">
        <f>Budsjett!BY29</f>
        <v>0</v>
      </c>
      <c r="I20" s="15">
        <f>Budsjett!BZ29</f>
        <v>0</v>
      </c>
      <c r="J20" s="15">
        <f>Budsjett!CA29</f>
        <v>0</v>
      </c>
      <c r="K20" s="15">
        <f>Budsjett!CB29</f>
        <v>0</v>
      </c>
      <c r="L20" s="15">
        <f>Budsjett!CC29</f>
        <v>0</v>
      </c>
      <c r="M20" s="15">
        <f>Budsjett!CD29</f>
        <v>0</v>
      </c>
      <c r="N20" s="15">
        <f>Budsjett!CE29</f>
        <v>0</v>
      </c>
      <c r="O20" s="15">
        <f>Budsjett!CF29</f>
        <v>0</v>
      </c>
      <c r="P20" s="15">
        <f>Budsjett!CG29</f>
        <v>0</v>
      </c>
      <c r="Q20" s="581"/>
      <c r="R20" s="581"/>
    </row>
    <row r="21" spans="2:18" x14ac:dyDescent="0.25">
      <c r="B21" s="605" t="s">
        <v>266</v>
      </c>
      <c r="C21" s="14">
        <f t="shared" si="8"/>
        <v>0</v>
      </c>
      <c r="D21" s="15">
        <f>Budsjett!K58</f>
        <v>0</v>
      </c>
      <c r="E21" s="15">
        <f>Budsjett!L58</f>
        <v>0</v>
      </c>
      <c r="F21" s="15">
        <f>Budsjett!M58</f>
        <v>0</v>
      </c>
      <c r="G21" s="15">
        <f>Budsjett!N58</f>
        <v>0</v>
      </c>
      <c r="H21" s="15">
        <f>Budsjett!O58</f>
        <v>0</v>
      </c>
      <c r="I21" s="15">
        <f>Budsjett!P58</f>
        <v>0</v>
      </c>
      <c r="J21" s="15">
        <f>Budsjett!Q58</f>
        <v>0</v>
      </c>
      <c r="K21" s="15">
        <f>Budsjett!R58</f>
        <v>0</v>
      </c>
      <c r="L21" s="15">
        <f>Budsjett!S58</f>
        <v>0</v>
      </c>
      <c r="M21" s="15">
        <f>Budsjett!T58</f>
        <v>0</v>
      </c>
      <c r="N21" s="15">
        <f>Budsjett!U58</f>
        <v>0</v>
      </c>
      <c r="O21" s="15">
        <f>Budsjett!V58</f>
        <v>0</v>
      </c>
      <c r="P21" s="15">
        <f>Budsjett!W58</f>
        <v>0</v>
      </c>
      <c r="Q21" s="581"/>
      <c r="R21" s="581"/>
    </row>
    <row r="22" spans="2:18" x14ac:dyDescent="0.25">
      <c r="B22" s="605" t="s">
        <v>267</v>
      </c>
      <c r="C22" s="14">
        <f t="shared" si="8"/>
        <v>1860277</v>
      </c>
      <c r="D22" s="15">
        <f>Prosjektcontroller!D21+Prosjektcontroller!D31</f>
        <v>0</v>
      </c>
      <c r="E22" s="15">
        <f>Prosjektcontroller!E21+Prosjektcontroller!E31</f>
        <v>1860277</v>
      </c>
      <c r="F22" s="15">
        <f>Prosjektcontroller!F21+Prosjektcontroller!F31</f>
        <v>0</v>
      </c>
      <c r="G22" s="15">
        <f>Prosjektcontroller!G21+Prosjektcontroller!G31</f>
        <v>0</v>
      </c>
      <c r="H22" s="15">
        <f>Prosjektcontroller!H21+Prosjektcontroller!H31</f>
        <v>0</v>
      </c>
      <c r="I22" s="15">
        <f>Prosjektcontroller!I21+Prosjektcontroller!I31</f>
        <v>0</v>
      </c>
      <c r="J22" s="15">
        <f>Prosjektcontroller!J21+Prosjektcontroller!J31</f>
        <v>0</v>
      </c>
      <c r="K22" s="15">
        <f>Prosjektcontroller!K21+Prosjektcontroller!K31</f>
        <v>0</v>
      </c>
      <c r="L22" s="15">
        <f>Prosjektcontroller!L21+Prosjektcontroller!L31</f>
        <v>0</v>
      </c>
      <c r="M22" s="15">
        <f>Prosjektcontroller!M21+Prosjektcontroller!M31</f>
        <v>0</v>
      </c>
      <c r="N22" s="15">
        <f>Prosjektcontroller!N21+Prosjektcontroller!N31</f>
        <v>0</v>
      </c>
      <c r="O22" s="15">
        <f>Prosjektcontroller!O21+Prosjektcontroller!O31</f>
        <v>0</v>
      </c>
      <c r="P22" s="15">
        <f>Prosjektcontroller!P21+Prosjektcontroller!P31</f>
        <v>0</v>
      </c>
      <c r="Q22" s="581"/>
      <c r="R22" s="581"/>
    </row>
    <row r="23" spans="2:18" x14ac:dyDescent="0.25">
      <c r="B23" s="606" t="str">
        <f>Prosjektcontroller!B22</f>
        <v>Sentral egenfinansiering</v>
      </c>
      <c r="C23" s="14">
        <f t="shared" si="8"/>
        <v>0</v>
      </c>
      <c r="D23" s="15">
        <f>Prosjektcontroller!D22</f>
        <v>0</v>
      </c>
      <c r="E23" s="15">
        <f>Prosjektcontroller!E22</f>
        <v>0</v>
      </c>
      <c r="F23" s="15">
        <f>Prosjektcontroller!F22</f>
        <v>0</v>
      </c>
      <c r="G23" s="15">
        <f>Prosjektcontroller!G22</f>
        <v>0</v>
      </c>
      <c r="H23" s="15">
        <f>Prosjektcontroller!H22</f>
        <v>0</v>
      </c>
      <c r="I23" s="15">
        <f>Prosjektcontroller!I22</f>
        <v>0</v>
      </c>
      <c r="J23" s="15">
        <f>Prosjektcontroller!J22</f>
        <v>0</v>
      </c>
      <c r="K23" s="15">
        <f>Prosjektcontroller!K22</f>
        <v>0</v>
      </c>
      <c r="L23" s="15">
        <f>Prosjektcontroller!L22</f>
        <v>0</v>
      </c>
      <c r="M23" s="15">
        <f>Prosjektcontroller!M22</f>
        <v>0</v>
      </c>
      <c r="N23" s="15">
        <f>Prosjektcontroller!N22</f>
        <v>0</v>
      </c>
      <c r="O23" s="15">
        <f>Prosjektcontroller!O22</f>
        <v>0</v>
      </c>
      <c r="P23" s="15">
        <f>Prosjektcontroller!P22</f>
        <v>0</v>
      </c>
      <c r="Q23" s="581"/>
      <c r="R23" s="581"/>
    </row>
    <row r="24" spans="2:18" x14ac:dyDescent="0.25">
      <c r="B24" s="12" t="s">
        <v>149</v>
      </c>
      <c r="C24" s="13">
        <f>SUM(D24:P24)</f>
        <v>100000</v>
      </c>
      <c r="D24" s="13">
        <f>SUM(D18:D23)</f>
        <v>0</v>
      </c>
      <c r="E24" s="13">
        <f t="shared" ref="E24:P24" si="9">SUM(E18:E23)</f>
        <v>100000</v>
      </c>
      <c r="F24" s="13">
        <f t="shared" si="9"/>
        <v>0</v>
      </c>
      <c r="G24" s="13">
        <f t="shared" si="9"/>
        <v>0</v>
      </c>
      <c r="H24" s="13">
        <f t="shared" si="9"/>
        <v>0</v>
      </c>
      <c r="I24" s="13">
        <f t="shared" si="9"/>
        <v>0</v>
      </c>
      <c r="J24" s="13">
        <f t="shared" si="9"/>
        <v>0</v>
      </c>
      <c r="K24" s="13">
        <f t="shared" si="9"/>
        <v>0</v>
      </c>
      <c r="L24" s="13">
        <f t="shared" si="9"/>
        <v>0</v>
      </c>
      <c r="M24" s="13">
        <f t="shared" si="9"/>
        <v>0</v>
      </c>
      <c r="N24" s="13">
        <f t="shared" si="9"/>
        <v>0</v>
      </c>
      <c r="O24" s="13">
        <f t="shared" si="9"/>
        <v>0</v>
      </c>
      <c r="P24" s="13">
        <f t="shared" si="9"/>
        <v>0</v>
      </c>
      <c r="Q24" s="581"/>
      <c r="R24" s="581"/>
    </row>
    <row r="25" spans="2:18" x14ac:dyDescent="0.25">
      <c r="B25" s="12" t="s">
        <v>269</v>
      </c>
      <c r="C25" s="13">
        <f>C17+C24</f>
        <v>0</v>
      </c>
      <c r="D25" s="13"/>
      <c r="E25" s="13"/>
      <c r="F25" s="13"/>
      <c r="G25" s="13"/>
      <c r="H25" s="13"/>
      <c r="I25" s="13"/>
      <c r="J25" s="13"/>
      <c r="K25" s="13"/>
      <c r="L25" s="13"/>
      <c r="M25" s="13"/>
      <c r="N25" s="13"/>
      <c r="O25" s="13"/>
      <c r="P25" s="13"/>
      <c r="Q25" s="581"/>
      <c r="R25" s="581"/>
    </row>
    <row r="26" spans="2:18" ht="6" customHeight="1" x14ac:dyDescent="0.25">
      <c r="B26" s="85"/>
      <c r="C26" s="85"/>
      <c r="D26" s="85"/>
      <c r="E26" s="85"/>
      <c r="F26" s="85"/>
      <c r="G26" s="85"/>
      <c r="H26" s="85"/>
      <c r="I26" s="85"/>
      <c r="J26" s="85"/>
      <c r="K26" s="581"/>
      <c r="L26" s="85"/>
      <c r="M26" s="85"/>
      <c r="N26" s="581"/>
      <c r="O26" s="581"/>
      <c r="P26" s="581"/>
      <c r="Q26" s="581"/>
      <c r="R26" s="581"/>
    </row>
    <row r="27" spans="2:18" ht="15" customHeight="1" x14ac:dyDescent="0.25">
      <c r="B27" s="581"/>
      <c r="C27" s="581"/>
      <c r="D27" s="194"/>
      <c r="E27" s="765"/>
      <c r="F27" s="765"/>
      <c r="G27" s="621"/>
      <c r="H27" s="621"/>
      <c r="I27" s="621"/>
      <c r="J27" s="621"/>
      <c r="K27" s="621"/>
      <c r="L27" s="621"/>
      <c r="M27" s="621"/>
      <c r="N27" s="581"/>
      <c r="O27" s="581"/>
      <c r="P27" s="581"/>
      <c r="Q27" s="581"/>
      <c r="R27" s="581"/>
    </row>
    <row r="28" spans="2:18" ht="15" customHeight="1" x14ac:dyDescent="0.25">
      <c r="B28" s="201"/>
      <c r="C28" s="201"/>
      <c r="D28" s="201"/>
      <c r="E28" s="201"/>
      <c r="F28" s="201"/>
      <c r="G28" s="201"/>
      <c r="H28" s="201"/>
      <c r="I28" s="201"/>
      <c r="J28" s="201"/>
      <c r="K28" s="201"/>
      <c r="L28" s="611"/>
      <c r="M28" s="611"/>
      <c r="N28" s="581"/>
      <c r="O28" s="581"/>
      <c r="P28" s="581"/>
      <c r="Q28" s="581"/>
      <c r="R28" s="581"/>
    </row>
    <row r="29" spans="2:18" x14ac:dyDescent="0.25">
      <c r="B29" s="201"/>
      <c r="C29" s="201"/>
      <c r="D29" s="201"/>
      <c r="E29" s="201"/>
      <c r="F29" s="201"/>
      <c r="G29" s="201"/>
      <c r="H29" s="201"/>
      <c r="I29" s="201"/>
      <c r="J29" s="201"/>
      <c r="K29" s="201"/>
      <c r="L29" s="581"/>
      <c r="M29" s="581"/>
      <c r="N29" s="581"/>
      <c r="O29" s="581"/>
      <c r="P29" s="581"/>
      <c r="Q29" s="581"/>
      <c r="R29" s="581"/>
    </row>
    <row r="30" spans="2:18" ht="36" customHeight="1" x14ac:dyDescent="0.25">
      <c r="B30" s="764"/>
      <c r="C30" s="764"/>
      <c r="D30" s="764"/>
      <c r="E30" s="201"/>
      <c r="F30" s="201"/>
      <c r="G30" s="201"/>
      <c r="H30" s="201"/>
      <c r="I30" s="201"/>
      <c r="J30" s="201"/>
      <c r="K30" s="201"/>
      <c r="L30" s="581"/>
      <c r="M30" s="581"/>
      <c r="N30" s="581"/>
      <c r="O30" s="581"/>
      <c r="P30" s="581"/>
      <c r="Q30" s="581"/>
      <c r="R30" s="581"/>
    </row>
    <row r="31" spans="2:18" x14ac:dyDescent="0.25">
      <c r="B31" s="201"/>
      <c r="C31" s="201"/>
      <c r="D31" s="201"/>
      <c r="E31" s="201"/>
      <c r="F31" s="201"/>
      <c r="G31" s="201"/>
      <c r="H31" s="201"/>
      <c r="I31" s="201"/>
      <c r="J31" s="201"/>
      <c r="K31" s="201"/>
      <c r="L31" s="581"/>
      <c r="M31" s="581"/>
      <c r="N31" s="581"/>
      <c r="O31" s="581"/>
      <c r="P31" s="581"/>
      <c r="Q31" s="581"/>
      <c r="R31" s="581"/>
    </row>
    <row r="32" spans="2:18" x14ac:dyDescent="0.25">
      <c r="B32" s="201"/>
      <c r="C32" s="201"/>
      <c r="D32" s="201"/>
      <c r="E32" s="201"/>
      <c r="F32" s="201"/>
      <c r="G32" s="201"/>
      <c r="H32" s="201"/>
      <c r="I32" s="201"/>
      <c r="J32" s="201"/>
      <c r="K32" s="201"/>
      <c r="L32" s="581"/>
      <c r="M32" s="581"/>
      <c r="N32" s="581"/>
      <c r="O32" s="581"/>
      <c r="P32" s="581"/>
      <c r="Q32" s="581"/>
      <c r="R32" s="581"/>
    </row>
    <row r="33" spans="2:18" x14ac:dyDescent="0.25">
      <c r="B33" s="201"/>
      <c r="C33" s="201"/>
      <c r="D33" s="201"/>
      <c r="E33" s="201"/>
      <c r="F33" s="201"/>
      <c r="G33" s="201"/>
      <c r="H33" s="201"/>
      <c r="I33" s="201"/>
      <c r="J33" s="201"/>
      <c r="K33" s="201"/>
      <c r="L33" s="581"/>
      <c r="M33" s="581"/>
    </row>
    <row r="34" spans="2:18" x14ac:dyDescent="0.25">
      <c r="B34" s="201"/>
      <c r="C34" s="201"/>
      <c r="D34" s="201"/>
      <c r="E34" s="201"/>
      <c r="F34" s="581" t="s">
        <v>296</v>
      </c>
      <c r="G34" s="201"/>
      <c r="H34" s="201"/>
      <c r="I34" s="201"/>
      <c r="J34" s="201"/>
      <c r="K34" s="201"/>
      <c r="L34" s="581"/>
      <c r="M34" s="581"/>
    </row>
    <row r="36" spans="2:18" x14ac:dyDescent="0.25">
      <c r="B36" s="581"/>
      <c r="C36" s="581"/>
      <c r="D36" s="581"/>
      <c r="E36" s="581"/>
      <c r="F36" s="581"/>
      <c r="G36" s="620"/>
      <c r="H36" s="581"/>
      <c r="I36" s="581"/>
      <c r="J36" s="581"/>
      <c r="K36" s="581"/>
      <c r="L36" s="581"/>
      <c r="M36" s="581"/>
      <c r="N36" s="581"/>
      <c r="O36" s="581"/>
      <c r="P36" s="581"/>
      <c r="Q36" s="581"/>
      <c r="R36" s="581"/>
    </row>
  </sheetData>
  <sheetProtection algorithmName="SHA-512" hashValue="JUpu1LcufOEQ5X1nQlJ/rYPiLjCxAYfr52VMAnIXBw6TbCACg71BVmV0e5kp6610VS1IW+Km1Yp3vKqw7Aj+Zg==" saltValue="+qXLi5hd8b7EF2aFeAYkTg==" spinCount="100000" sheet="1" formatCells="0" formatColumns="0" formatRows="0"/>
  <mergeCells count="2">
    <mergeCell ref="B30:D30"/>
    <mergeCell ref="E27:F27"/>
  </mergeCells>
  <conditionalFormatting sqref="N3">
    <cfRule type="expression" dxfId="31" priority="1" stopIfTrue="1">
      <formula>#REF!="NEI"</formula>
    </cfRule>
  </conditionalFormatting>
  <pageMargins left="0.7" right="0.7" top="0.75" bottom="0.75" header="0.3" footer="0.3"/>
  <pageSetup paperSize="9" scale="70" orientation="landscape"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pageSetUpPr fitToPage="1"/>
  </sheetPr>
  <dimension ref="B1:R34"/>
  <sheetViews>
    <sheetView showGridLines="0" zoomScaleNormal="100" workbookViewId="0">
      <selection activeCell="C15" sqref="C15"/>
    </sheetView>
  </sheetViews>
  <sheetFormatPr baseColWidth="10" defaultColWidth="9.140625" defaultRowHeight="15" x14ac:dyDescent="0.25"/>
  <cols>
    <col min="1" max="1" width="1.42578125" style="19" customWidth="1"/>
    <col min="2" max="2" width="32.7109375" style="19" customWidth="1"/>
    <col min="3" max="3" width="14" style="19" customWidth="1"/>
    <col min="4" max="13" width="13.140625" style="19" customWidth="1"/>
    <col min="14" max="14" width="10.28515625" bestFit="1" customWidth="1"/>
    <col min="19" max="16384" width="9.140625" style="19"/>
  </cols>
  <sheetData>
    <row r="1" spans="2:18" s="36" customFormat="1" x14ac:dyDescent="0.25">
      <c r="B1" s="24" t="s">
        <v>53</v>
      </c>
      <c r="C1" s="24" t="str">
        <f>IF(Registrering!B3="","",Registrering!B3)</f>
        <v/>
      </c>
      <c r="D1" s="24"/>
      <c r="E1" s="581"/>
      <c r="F1" s="581"/>
      <c r="G1" s="581"/>
      <c r="H1" s="581"/>
      <c r="I1" s="581"/>
      <c r="J1" s="39"/>
      <c r="K1" s="45"/>
      <c r="L1" s="38"/>
      <c r="M1" s="581"/>
      <c r="N1"/>
      <c r="O1"/>
      <c r="P1"/>
      <c r="Q1"/>
      <c r="R1"/>
    </row>
    <row r="2" spans="2:18" s="36" customFormat="1" x14ac:dyDescent="0.25">
      <c r="B2" s="44"/>
      <c r="C2" s="44"/>
      <c r="D2" s="37"/>
      <c r="E2" s="581"/>
      <c r="F2" s="581"/>
      <c r="G2" s="581"/>
      <c r="H2" s="581"/>
      <c r="I2" s="581"/>
      <c r="J2" s="39"/>
      <c r="K2" s="45"/>
      <c r="L2" s="38"/>
      <c r="M2" s="581"/>
      <c r="N2"/>
      <c r="O2"/>
      <c r="P2"/>
      <c r="Q2"/>
      <c r="R2"/>
    </row>
    <row r="3" spans="2:18" s="36" customFormat="1" x14ac:dyDescent="0.25">
      <c r="B3" s="193" t="s">
        <v>254</v>
      </c>
      <c r="C3" s="11" t="s">
        <v>70</v>
      </c>
      <c r="D3" s="193">
        <f>Budsjett!K3</f>
        <v>1</v>
      </c>
      <c r="E3" s="200">
        <f>Budsjett!L3</f>
        <v>2</v>
      </c>
      <c r="F3" s="200">
        <f>Budsjett!M3</f>
        <v>3</v>
      </c>
      <c r="G3" s="200">
        <f>Budsjett!N3</f>
        <v>4</v>
      </c>
      <c r="H3" s="200">
        <f>Budsjett!O3</f>
        <v>5</v>
      </c>
      <c r="I3" s="193">
        <f>Budsjett!P3</f>
        <v>6</v>
      </c>
      <c r="J3" s="193">
        <f>Budsjett!Q3</f>
        <v>7</v>
      </c>
      <c r="K3" s="193">
        <f>Budsjett!R3</f>
        <v>8</v>
      </c>
      <c r="L3" s="193">
        <f>Budsjett!S3</f>
        <v>9</v>
      </c>
      <c r="M3" s="193">
        <f>Budsjett!T3</f>
        <v>10</v>
      </c>
      <c r="N3"/>
      <c r="O3"/>
      <c r="P3"/>
      <c r="Q3"/>
      <c r="R3"/>
    </row>
    <row r="4" spans="2:18" s="36" customFormat="1" x14ac:dyDescent="0.25">
      <c r="B4" s="605" t="s">
        <v>66</v>
      </c>
      <c r="C4" s="337">
        <f>SUM(D4:M4)</f>
        <v>0</v>
      </c>
      <c r="D4" s="337">
        <f>Prosjektcontroller_FL!D5</f>
        <v>0</v>
      </c>
      <c r="E4" s="337">
        <f>Prosjektcontroller_FL!E5</f>
        <v>0</v>
      </c>
      <c r="F4" s="337">
        <f>Prosjektcontroller_FL!F5</f>
        <v>0</v>
      </c>
      <c r="G4" s="337">
        <f>Prosjektcontroller_FL!G5</f>
        <v>0</v>
      </c>
      <c r="H4" s="337">
        <f>Prosjektcontroller_FL!H5</f>
        <v>0</v>
      </c>
      <c r="I4" s="337">
        <f>Prosjektcontroller_FL!I5</f>
        <v>0</v>
      </c>
      <c r="J4" s="337">
        <f>Prosjektcontroller_FL!J5</f>
        <v>0</v>
      </c>
      <c r="K4" s="337">
        <f>Prosjektcontroller_FL!K5</f>
        <v>0</v>
      </c>
      <c r="L4" s="337">
        <f>Prosjektcontroller_FL!L5</f>
        <v>0</v>
      </c>
      <c r="M4" s="337">
        <f>Prosjektcontroller_FL!M5</f>
        <v>0</v>
      </c>
      <c r="N4"/>
      <c r="O4"/>
      <c r="P4"/>
      <c r="Q4"/>
      <c r="R4"/>
    </row>
    <row r="5" spans="2:18" s="36" customFormat="1" x14ac:dyDescent="0.25">
      <c r="B5" s="605" t="s">
        <v>255</v>
      </c>
      <c r="C5" s="337">
        <f t="shared" ref="C5:C8" si="0">SUM(D5:M5)</f>
        <v>0</v>
      </c>
      <c r="D5" s="337">
        <f>Prosjektcontroller_FL!D6</f>
        <v>0</v>
      </c>
      <c r="E5" s="337">
        <f>Prosjektcontroller_FL!E6</f>
        <v>0</v>
      </c>
      <c r="F5" s="337">
        <f>Prosjektcontroller_FL!F6</f>
        <v>0</v>
      </c>
      <c r="G5" s="337">
        <f>Prosjektcontroller_FL!G6</f>
        <v>0</v>
      </c>
      <c r="H5" s="337">
        <f>Prosjektcontroller_FL!H6</f>
        <v>0</v>
      </c>
      <c r="I5" s="337">
        <f>Prosjektcontroller_FL!I6</f>
        <v>0</v>
      </c>
      <c r="J5" s="337">
        <f>Prosjektcontroller_FL!J6</f>
        <v>0</v>
      </c>
      <c r="K5" s="337">
        <f>Prosjektcontroller_FL!K6</f>
        <v>0</v>
      </c>
      <c r="L5" s="337">
        <f>Prosjektcontroller_FL!L6</f>
        <v>0</v>
      </c>
      <c r="M5" s="337">
        <f>Prosjektcontroller_FL!M6</f>
        <v>0</v>
      </c>
      <c r="N5"/>
      <c r="O5"/>
      <c r="P5"/>
      <c r="Q5"/>
      <c r="R5"/>
    </row>
    <row r="6" spans="2:18" s="36" customFormat="1" x14ac:dyDescent="0.25">
      <c r="B6" s="605" t="s">
        <v>256</v>
      </c>
      <c r="C6" s="337">
        <f t="shared" si="0"/>
        <v>0</v>
      </c>
      <c r="D6" s="337">
        <f>Prosjektcontroller_FL!D7</f>
        <v>0</v>
      </c>
      <c r="E6" s="337">
        <f>Prosjektcontroller_FL!E7</f>
        <v>0</v>
      </c>
      <c r="F6" s="337">
        <f>Prosjektcontroller_FL!F7</f>
        <v>0</v>
      </c>
      <c r="G6" s="337">
        <f>Prosjektcontroller_FL!G7</f>
        <v>0</v>
      </c>
      <c r="H6" s="337">
        <f>Prosjektcontroller_FL!H7</f>
        <v>0</v>
      </c>
      <c r="I6" s="337">
        <f>Prosjektcontroller_FL!I7</f>
        <v>0</v>
      </c>
      <c r="J6" s="337">
        <f>Prosjektcontroller_FL!J7</f>
        <v>0</v>
      </c>
      <c r="K6" s="337">
        <f>Prosjektcontroller_FL!K7</f>
        <v>0</v>
      </c>
      <c r="L6" s="337">
        <f>Prosjektcontroller_FL!L7</f>
        <v>0</v>
      </c>
      <c r="M6" s="337">
        <f>Prosjektcontroller_FL!M7</f>
        <v>0</v>
      </c>
      <c r="N6"/>
      <c r="O6"/>
      <c r="P6"/>
      <c r="Q6"/>
      <c r="R6"/>
    </row>
    <row r="7" spans="2:18" s="36" customFormat="1" x14ac:dyDescent="0.25">
      <c r="B7" s="290" t="s">
        <v>95</v>
      </c>
      <c r="C7" s="337">
        <f t="shared" si="0"/>
        <v>0</v>
      </c>
      <c r="D7" s="337">
        <f>Prosjektcontroller_FL!D8</f>
        <v>0</v>
      </c>
      <c r="E7" s="337">
        <f>Prosjektcontroller_FL!E8</f>
        <v>0</v>
      </c>
      <c r="F7" s="337">
        <f>Prosjektcontroller_FL!F8</f>
        <v>0</v>
      </c>
      <c r="G7" s="337">
        <f>Prosjektcontroller_FL!G8</f>
        <v>0</v>
      </c>
      <c r="H7" s="337">
        <f>Prosjektcontroller_FL!H8</f>
        <v>0</v>
      </c>
      <c r="I7" s="337">
        <f>Prosjektcontroller_FL!I8</f>
        <v>0</v>
      </c>
      <c r="J7" s="337">
        <f>Prosjektcontroller_FL!J8</f>
        <v>0</v>
      </c>
      <c r="K7" s="337">
        <f>Prosjektcontroller_FL!K8</f>
        <v>0</v>
      </c>
      <c r="L7" s="337">
        <f>Prosjektcontroller_FL!L8</f>
        <v>0</v>
      </c>
      <c r="M7" s="337">
        <f>Prosjektcontroller_FL!M8</f>
        <v>0</v>
      </c>
      <c r="N7"/>
      <c r="O7"/>
      <c r="P7"/>
      <c r="Q7"/>
      <c r="R7"/>
    </row>
    <row r="8" spans="2:18" s="36" customFormat="1" x14ac:dyDescent="0.25">
      <c r="B8" s="381" t="s">
        <v>257</v>
      </c>
      <c r="C8" s="382">
        <f t="shared" si="0"/>
        <v>0</v>
      </c>
      <c r="D8" s="382">
        <f>SUM(D4:D7)</f>
        <v>0</v>
      </c>
      <c r="E8" s="382">
        <f>SUM(E4:E7)</f>
        <v>0</v>
      </c>
      <c r="F8" s="382">
        <f t="shared" ref="F8:M8" si="1">SUM(F4:F7)</f>
        <v>0</v>
      </c>
      <c r="G8" s="382">
        <f t="shared" si="1"/>
        <v>0</v>
      </c>
      <c r="H8" s="382">
        <f t="shared" si="1"/>
        <v>0</v>
      </c>
      <c r="I8" s="382">
        <f t="shared" si="1"/>
        <v>0</v>
      </c>
      <c r="J8" s="382">
        <f t="shared" si="1"/>
        <v>0</v>
      </c>
      <c r="K8" s="382">
        <f t="shared" si="1"/>
        <v>0</v>
      </c>
      <c r="L8" s="382">
        <f t="shared" si="1"/>
        <v>0</v>
      </c>
      <c r="M8" s="382">
        <f t="shared" si="1"/>
        <v>0</v>
      </c>
      <c r="N8"/>
      <c r="O8"/>
      <c r="P8"/>
      <c r="Q8"/>
      <c r="R8"/>
    </row>
    <row r="9" spans="2:18" x14ac:dyDescent="0.25">
      <c r="B9" s="581"/>
      <c r="C9" s="581"/>
      <c r="D9" s="33"/>
      <c r="E9" s="581"/>
      <c r="F9" s="581"/>
      <c r="G9" s="581"/>
      <c r="H9" s="581"/>
      <c r="I9" s="581"/>
      <c r="J9" s="581"/>
      <c r="K9" s="581"/>
      <c r="L9" s="581"/>
      <c r="M9" s="581"/>
    </row>
    <row r="10" spans="2:18" x14ac:dyDescent="0.25">
      <c r="B10" s="193" t="s">
        <v>293</v>
      </c>
      <c r="C10" s="11" t="str">
        <f>C3</f>
        <v>Totalt</v>
      </c>
      <c r="D10" s="11">
        <f t="shared" ref="D10:M10" si="2">D3</f>
        <v>1</v>
      </c>
      <c r="E10" s="11">
        <f t="shared" si="2"/>
        <v>2</v>
      </c>
      <c r="F10" s="11">
        <f t="shared" si="2"/>
        <v>3</v>
      </c>
      <c r="G10" s="11">
        <f t="shared" si="2"/>
        <v>4</v>
      </c>
      <c r="H10" s="11">
        <f t="shared" si="2"/>
        <v>5</v>
      </c>
      <c r="I10" s="11">
        <f t="shared" si="2"/>
        <v>6</v>
      </c>
      <c r="J10" s="11">
        <f t="shared" si="2"/>
        <v>7</v>
      </c>
      <c r="K10" s="11">
        <f t="shared" si="2"/>
        <v>8</v>
      </c>
      <c r="L10" s="11">
        <f t="shared" si="2"/>
        <v>9</v>
      </c>
      <c r="M10" s="11">
        <f t="shared" si="2"/>
        <v>10</v>
      </c>
    </row>
    <row r="11" spans="2:18" x14ac:dyDescent="0.25">
      <c r="B11" s="84" t="s">
        <v>294</v>
      </c>
      <c r="C11" s="14"/>
      <c r="D11" s="14"/>
      <c r="E11" s="14"/>
      <c r="F11" s="14"/>
      <c r="G11" s="14"/>
      <c r="H11" s="14"/>
      <c r="I11" s="14"/>
      <c r="J11" s="14"/>
      <c r="K11" s="14"/>
      <c r="L11" s="14"/>
      <c r="M11" s="14"/>
    </row>
    <row r="12" spans="2:18" x14ac:dyDescent="0.25">
      <c r="B12" s="605" t="s">
        <v>67</v>
      </c>
      <c r="C12" s="14">
        <f>SUM(D12:M12)</f>
        <v>0</v>
      </c>
      <c r="D12" s="15">
        <f>Budsjett_FL!K74/2</f>
        <v>0</v>
      </c>
      <c r="E12" s="15">
        <f>Budsjett_FL!L74/2</f>
        <v>0</v>
      </c>
      <c r="F12" s="15">
        <f>Budsjett_FL!M74/2</f>
        <v>0</v>
      </c>
      <c r="G12" s="15">
        <f>Budsjett_FL!N74/2</f>
        <v>0</v>
      </c>
      <c r="H12" s="15">
        <f>Budsjett_FL!O74/2</f>
        <v>0</v>
      </c>
      <c r="I12" s="15">
        <f>Budsjett_FL!P74/2</f>
        <v>0</v>
      </c>
      <c r="J12" s="15">
        <f>Budsjett_FL!Q74/2</f>
        <v>0</v>
      </c>
      <c r="K12" s="15">
        <f>Budsjett_FL!R74/2</f>
        <v>0</v>
      </c>
      <c r="L12" s="15">
        <f>Budsjett_FL!S74/2</f>
        <v>0</v>
      </c>
      <c r="M12" s="15">
        <f>Budsjett_FL!T74/2</f>
        <v>0</v>
      </c>
    </row>
    <row r="13" spans="2:18" x14ac:dyDescent="0.25">
      <c r="B13" s="605" t="s">
        <v>261</v>
      </c>
      <c r="C13" s="14">
        <f>SUM(D13:M13)</f>
        <v>0</v>
      </c>
      <c r="D13" s="15">
        <f>Prosjektcontroller_FL!D14</f>
        <v>0</v>
      </c>
      <c r="E13" s="15">
        <f>Prosjektcontroller_FL!E14</f>
        <v>0</v>
      </c>
      <c r="F13" s="15">
        <f>Prosjektcontroller_FL!F14</f>
        <v>0</v>
      </c>
      <c r="G13" s="15">
        <f>Prosjektcontroller_FL!G14</f>
        <v>0</v>
      </c>
      <c r="H13" s="15">
        <f>Prosjektcontroller_FL!H14</f>
        <v>0</v>
      </c>
      <c r="I13" s="15">
        <f>Prosjektcontroller_FL!I14</f>
        <v>0</v>
      </c>
      <c r="J13" s="15">
        <f>Prosjektcontroller_FL!J14</f>
        <v>0</v>
      </c>
      <c r="K13" s="15">
        <f>Prosjektcontroller_FL!K14</f>
        <v>0</v>
      </c>
      <c r="L13" s="15">
        <f>Prosjektcontroller_FL!L14</f>
        <v>0</v>
      </c>
      <c r="M13" s="15">
        <f>Prosjektcontroller_FL!M14</f>
        <v>0</v>
      </c>
    </row>
    <row r="14" spans="2:18" x14ac:dyDescent="0.25">
      <c r="B14" s="12" t="s">
        <v>295</v>
      </c>
      <c r="C14" s="13">
        <f>SUM(D14:M14)</f>
        <v>0</v>
      </c>
      <c r="D14" s="13">
        <f t="shared" ref="D14:M14" si="3">SUM(D12:D13)</f>
        <v>0</v>
      </c>
      <c r="E14" s="13">
        <f t="shared" si="3"/>
        <v>0</v>
      </c>
      <c r="F14" s="13">
        <f t="shared" si="3"/>
        <v>0</v>
      </c>
      <c r="G14" s="13">
        <f t="shared" si="3"/>
        <v>0</v>
      </c>
      <c r="H14" s="13">
        <f t="shared" si="3"/>
        <v>0</v>
      </c>
      <c r="I14" s="13">
        <f t="shared" si="3"/>
        <v>0</v>
      </c>
      <c r="J14" s="13">
        <f t="shared" si="3"/>
        <v>0</v>
      </c>
      <c r="K14" s="13">
        <f t="shared" si="3"/>
        <v>0</v>
      </c>
      <c r="L14" s="13">
        <f t="shared" si="3"/>
        <v>0</v>
      </c>
      <c r="M14" s="13">
        <f t="shared" si="3"/>
        <v>0</v>
      </c>
    </row>
    <row r="15" spans="2:18" x14ac:dyDescent="0.25">
      <c r="B15" s="605" t="s">
        <v>263</v>
      </c>
      <c r="C15" s="14">
        <f t="shared" ref="C15:C20" si="4">SUM(D15:M15)</f>
        <v>0</v>
      </c>
      <c r="D15" s="15">
        <f>Prosjektcontroller_FL!D16</f>
        <v>0</v>
      </c>
      <c r="E15" s="15">
        <f>Prosjektcontroller_FL!E16</f>
        <v>0</v>
      </c>
      <c r="F15" s="15">
        <f>Prosjektcontroller_FL!F16</f>
        <v>0</v>
      </c>
      <c r="G15" s="15">
        <f>Prosjektcontroller_FL!G16</f>
        <v>0</v>
      </c>
      <c r="H15" s="15">
        <f>Prosjektcontroller_FL!H16</f>
        <v>0</v>
      </c>
      <c r="I15" s="15">
        <f>Prosjektcontroller_FL!I16</f>
        <v>0</v>
      </c>
      <c r="J15" s="15">
        <f>Prosjektcontroller_FL!J16</f>
        <v>0</v>
      </c>
      <c r="K15" s="15">
        <f>Prosjektcontroller_FL!K16</f>
        <v>0</v>
      </c>
      <c r="L15" s="15">
        <f>Prosjektcontroller_FL!L16</f>
        <v>0</v>
      </c>
      <c r="M15" s="15">
        <f>Prosjektcontroller_FL!M16</f>
        <v>0</v>
      </c>
    </row>
    <row r="16" spans="2:18" x14ac:dyDescent="0.25">
      <c r="B16" s="605" t="s">
        <v>255</v>
      </c>
      <c r="C16" s="14">
        <f t="shared" si="4"/>
        <v>0</v>
      </c>
      <c r="D16" s="15"/>
      <c r="E16" s="15"/>
      <c r="F16" s="15"/>
      <c r="G16" s="15"/>
      <c r="H16" s="15"/>
      <c r="I16" s="15"/>
      <c r="J16" s="15"/>
      <c r="K16" s="15"/>
      <c r="L16" s="15"/>
      <c r="M16" s="15"/>
    </row>
    <row r="17" spans="2:18" x14ac:dyDescent="0.25">
      <c r="B17" s="605" t="s">
        <v>286</v>
      </c>
      <c r="C17" s="14">
        <f t="shared" si="4"/>
        <v>0</v>
      </c>
      <c r="D17" s="15">
        <f>Prosjektcontroller_FL!D18</f>
        <v>0</v>
      </c>
      <c r="E17" s="15">
        <f>Prosjektcontroller_FL!E18</f>
        <v>0</v>
      </c>
      <c r="F17" s="15">
        <f>Prosjektcontroller_FL!F18</f>
        <v>0</v>
      </c>
      <c r="G17" s="15">
        <f>Prosjektcontroller_FL!G18</f>
        <v>0</v>
      </c>
      <c r="H17" s="15">
        <f>Prosjektcontroller_FL!H18</f>
        <v>0</v>
      </c>
      <c r="I17" s="15">
        <f>Prosjektcontroller_FL!I18</f>
        <v>0</v>
      </c>
      <c r="J17" s="15">
        <f>Prosjektcontroller_FL!J18</f>
        <v>0</v>
      </c>
      <c r="K17" s="15">
        <f>Prosjektcontroller_FL!K18</f>
        <v>0</v>
      </c>
      <c r="L17" s="15">
        <f>Prosjektcontroller_FL!L18</f>
        <v>0</v>
      </c>
      <c r="M17" s="15">
        <f>Prosjektcontroller_FL!M18</f>
        <v>0</v>
      </c>
      <c r="N17" s="581"/>
      <c r="O17" s="581"/>
      <c r="P17" s="581"/>
      <c r="Q17" s="581"/>
      <c r="R17" s="581"/>
    </row>
    <row r="18" spans="2:18" x14ac:dyDescent="0.25">
      <c r="B18" s="605" t="s">
        <v>287</v>
      </c>
      <c r="C18" s="14">
        <f t="shared" si="4"/>
        <v>0</v>
      </c>
      <c r="D18" s="15">
        <f>Prosjektcontroller_FL!D19</f>
        <v>0</v>
      </c>
      <c r="E18" s="15">
        <f>Prosjektcontroller_FL!E19</f>
        <v>0</v>
      </c>
      <c r="F18" s="15">
        <f>Prosjektcontroller_FL!F19</f>
        <v>0</v>
      </c>
      <c r="G18" s="15">
        <f>Prosjektcontroller_FL!G19</f>
        <v>0</v>
      </c>
      <c r="H18" s="15">
        <f>Prosjektcontroller_FL!H19</f>
        <v>0</v>
      </c>
      <c r="I18" s="15">
        <f>Prosjektcontroller_FL!I19</f>
        <v>0</v>
      </c>
      <c r="J18" s="15">
        <f>Prosjektcontroller_FL!J19</f>
        <v>0</v>
      </c>
      <c r="K18" s="15">
        <f>Prosjektcontroller_FL!K19</f>
        <v>0</v>
      </c>
      <c r="L18" s="15">
        <f>Prosjektcontroller_FL!L19</f>
        <v>0</v>
      </c>
      <c r="M18" s="15">
        <f>Prosjektcontroller_FL!M19</f>
        <v>0</v>
      </c>
      <c r="N18" s="581"/>
      <c r="O18" s="581"/>
      <c r="P18" s="581"/>
      <c r="Q18" s="581"/>
      <c r="R18" s="581"/>
    </row>
    <row r="19" spans="2:18" x14ac:dyDescent="0.25">
      <c r="B19" s="605" t="s">
        <v>267</v>
      </c>
      <c r="C19" s="14">
        <f t="shared" si="4"/>
        <v>0</v>
      </c>
      <c r="D19" s="15">
        <f>SUMIF(Budsjett_FL!$B$4:$B$179,"Generelle driftsmidler",Budsjett_FL!K4:K179)+SUMIF(Budsjett_FL!$B$4:$B$179,"Lab./feltundersøkelser",Budsjett_FL!K4:K179)+SUMIF(Budsjett_FL!$B$4:$B$179,"Reiser/konferanser/mv.",Budsjett_FL!K4:K179)+SUMIF(Budsjett_FL!$B$4:$B$179,"Andre driftskostnader",Budsjett_FL!K4:K179)+SUMIF(Budsjett_FL!$B$4:$B$179,"Innkjøp av FoU-tjenester",Budsjett_FL!K4:K179)+Budsjett_FL!AR52</f>
        <v>0</v>
      </c>
      <c r="E19" s="15">
        <f>SUMIF(Budsjett_FL!$B$4:$B$179,"Generelle driftsmidler",Budsjett_FL!L4:L179)+SUMIF(Budsjett_FL!$B$4:$B$179,"Lab./feltundersøkelser",Budsjett_FL!L4:L179)+SUMIF(Budsjett_FL!$B$4:$B$179,"Reiser/konferanser/mv.",Budsjett_FL!L4:L179)+SUMIF(Budsjett_FL!$B$4:$B$179,"Andre driftskostnader",Budsjett_FL!L4:L179)+SUMIF(Budsjett_FL!$B$4:$B$179,"Innkjøp av FoU-tjenester",Budsjett_FL!L4:L179)+Budsjett_FL!AS52</f>
        <v>0</v>
      </c>
      <c r="F19" s="15">
        <f>SUMIF(Budsjett_FL!$B$4:$B$179,"Generelle driftsmidler",Budsjett_FL!M4:M179)+SUMIF(Budsjett_FL!$B$4:$B$179,"Lab./feltundersøkelser",Budsjett_FL!M4:M179)+SUMIF(Budsjett_FL!$B$4:$B$179,"Reiser/konferanser/mv.",Budsjett_FL!M4:M179)+SUMIF(Budsjett_FL!$B$4:$B$179,"Andre driftskostnader",Budsjett_FL!M4:M179)+SUMIF(Budsjett_FL!$B$4:$B$179,"Innkjøp av FoU-tjenester",Budsjett_FL!M4:M179)+Budsjett_FL!AT52</f>
        <v>0</v>
      </c>
      <c r="G19" s="15">
        <f>SUMIF(Budsjett_FL!$B$4:$B$179,"Generelle driftsmidler",Budsjett_FL!N4:N179)+SUMIF(Budsjett_FL!$B$4:$B$179,"Lab./feltundersøkelser",Budsjett_FL!N4:N179)+SUMIF(Budsjett_FL!$B$4:$B$179,"Reiser/konferanser/mv.",Budsjett_FL!N4:N179)+SUMIF(Budsjett_FL!$B$4:$B$179,"Andre driftskostnader",Budsjett_FL!N4:N179)+SUMIF(Budsjett_FL!$B$4:$B$179,"Innkjøp av FoU-tjenester",Budsjett_FL!N4:N179)+Budsjett_FL!AU52</f>
        <v>0</v>
      </c>
      <c r="H19" s="15">
        <f>SUMIF(Budsjett_FL!$B$4:$B$179,"Generelle driftsmidler",Budsjett_FL!O4:O179)+SUMIF(Budsjett_FL!$B$4:$B$179,"Lab./feltundersøkelser",Budsjett_FL!O4:O179)+SUMIF(Budsjett_FL!$B$4:$B$179,"Reiser/konferanser/mv.",Budsjett_FL!O4:O179)+SUMIF(Budsjett_FL!$B$4:$B$179,"Andre driftskostnader",Budsjett_FL!O4:O179)+SUMIF(Budsjett_FL!$B$4:$B$179,"Innkjøp av FoU-tjenester",Budsjett_FL!O4:O179)+Budsjett_FL!AV52</f>
        <v>0</v>
      </c>
      <c r="I19" s="15">
        <f>SUMIF(Budsjett_FL!$B$4:$B$179,"Generelle driftsmidler",Budsjett_FL!P4:P179)+SUMIF(Budsjett_FL!$B$4:$B$179,"Lab./feltundersøkelser",Budsjett_FL!P4:P179)+SUMIF(Budsjett_FL!$B$4:$B$179,"Reiser/konferanser/mv.",Budsjett_FL!P4:P179)+SUMIF(Budsjett_FL!$B$4:$B$179,"Andre driftskostnader",Budsjett_FL!P4:P179)+SUMIF(Budsjett_FL!$B$4:$B$179,"Innkjøp av FoU-tjenester",Budsjett_FL!P4:P179)+Budsjett_FL!AW52</f>
        <v>0</v>
      </c>
      <c r="J19" s="15">
        <f>SUMIF(Budsjett_FL!$B$4:$B$179,"Generelle driftsmidler",Budsjett_FL!Q4:Q179)+SUMIF(Budsjett_FL!$B$4:$B$179,"Lab./feltundersøkelser",Budsjett_FL!Q4:Q179)+SUMIF(Budsjett_FL!$B$4:$B$179,"Reiser/konferanser/mv.",Budsjett_FL!Q4:Q179)+SUMIF(Budsjett_FL!$B$4:$B$179,"Andre driftskostnader",Budsjett_FL!Q4:Q179)+SUMIF(Budsjett_FL!$B$4:$B$179,"Innkjøp av FoU-tjenester",Budsjett_FL!Q4:Q179)+Budsjett_FL!AX52</f>
        <v>0</v>
      </c>
      <c r="K19" s="15">
        <f>SUMIF(Budsjett_FL!$B$4:$B$179,"Generelle driftsmidler",Budsjett_FL!R4:R179)+SUMIF(Budsjett_FL!$B$4:$B$179,"Lab./feltundersøkelser",Budsjett_FL!R4:R179)+SUMIF(Budsjett_FL!$B$4:$B$179,"Reiser/konferanser/mv.",Budsjett_FL!R4:R179)+SUMIF(Budsjett_FL!$B$4:$B$179,"Andre driftskostnader",Budsjett_FL!R4:R179)+SUMIF(Budsjett_FL!$B$4:$B$179,"Innkjøp av FoU-tjenester",Budsjett_FL!R4:R179)+Budsjett_FL!AY52</f>
        <v>0</v>
      </c>
      <c r="L19" s="15">
        <f>SUMIF(Budsjett_FL!$B$4:$B$179,"Generelle driftsmidler",Budsjett_FL!S4:S179)+SUMIF(Budsjett_FL!$B$4:$B$179,"Lab./feltundersøkelser",Budsjett_FL!S4:S179)+SUMIF(Budsjett_FL!$B$4:$B$179,"Reiser/konferanser/mv.",Budsjett_FL!S4:S179)+SUMIF(Budsjett_FL!$B$4:$B$179,"Andre driftskostnader",Budsjett_FL!S4:S179)+SUMIF(Budsjett_FL!$B$4:$B$179,"Innkjøp av FoU-tjenester",Budsjett_FL!S4:S179)+Budsjett_FL!AZ52</f>
        <v>0</v>
      </c>
      <c r="M19" s="15">
        <f>SUMIF(Budsjett_FL!$B$4:$B$179,"Generelle driftsmidler",Budsjett_FL!T4:T179)+SUMIF(Budsjett_FL!$B$4:$B$179,"Lab./feltundersøkelser",Budsjett_FL!T4:T179)+SUMIF(Budsjett_FL!$B$4:$B$179,"Reiser/konferanser/mv.",Budsjett_FL!T4:T179)+SUMIF(Budsjett_FL!$B$4:$B$179,"Andre driftskostnader",Budsjett_FL!T4:T179)+SUMIF(Budsjett_FL!$B$4:$B$179,"Innkjøp av FoU-tjenester",Budsjett_FL!T4:T179)+Budsjett_FL!BA52</f>
        <v>0</v>
      </c>
      <c r="N19" s="581"/>
      <c r="O19" s="581"/>
      <c r="P19" s="581"/>
      <c r="Q19" s="581"/>
      <c r="R19" s="581"/>
    </row>
    <row r="20" spans="2:18" x14ac:dyDescent="0.25">
      <c r="B20" s="606" t="s">
        <v>297</v>
      </c>
      <c r="C20" s="14">
        <f t="shared" si="4"/>
        <v>0</v>
      </c>
      <c r="D20" s="15">
        <f>Prosjektcontroller_FL!D29</f>
        <v>0</v>
      </c>
      <c r="E20" s="15">
        <f>Prosjektcontroller_FL!E29</f>
        <v>0</v>
      </c>
      <c r="F20" s="15">
        <f>Prosjektcontroller_FL!F29</f>
        <v>0</v>
      </c>
      <c r="G20" s="15">
        <f>Prosjektcontroller_FL!G29</f>
        <v>0</v>
      </c>
      <c r="H20" s="15">
        <f>Prosjektcontroller_FL!H29</f>
        <v>0</v>
      </c>
      <c r="I20" s="15">
        <f>Prosjektcontroller_FL!I29</f>
        <v>0</v>
      </c>
      <c r="J20" s="15">
        <f>Prosjektcontroller_FL!J29</f>
        <v>0</v>
      </c>
      <c r="K20" s="15">
        <f>Prosjektcontroller_FL!K29</f>
        <v>0</v>
      </c>
      <c r="L20" s="15">
        <f>Prosjektcontroller_FL!L29</f>
        <v>0</v>
      </c>
      <c r="M20" s="15">
        <f>Prosjektcontroller_FL!M29</f>
        <v>0</v>
      </c>
      <c r="N20" s="581"/>
      <c r="O20" s="581"/>
      <c r="P20" s="581"/>
      <c r="Q20" s="581"/>
      <c r="R20" s="581"/>
    </row>
    <row r="21" spans="2:18" x14ac:dyDescent="0.25">
      <c r="B21" s="12" t="s">
        <v>149</v>
      </c>
      <c r="C21" s="13">
        <f>SUM(D21:M21)</f>
        <v>0</v>
      </c>
      <c r="D21" s="13">
        <f>SUM(D15:D20)</f>
        <v>0</v>
      </c>
      <c r="E21" s="13">
        <f t="shared" ref="E21:M21" si="5">SUM(E15:E20)</f>
        <v>0</v>
      </c>
      <c r="F21" s="13">
        <f t="shared" si="5"/>
        <v>0</v>
      </c>
      <c r="G21" s="13">
        <f t="shared" si="5"/>
        <v>0</v>
      </c>
      <c r="H21" s="13">
        <f t="shared" si="5"/>
        <v>0</v>
      </c>
      <c r="I21" s="13">
        <f t="shared" si="5"/>
        <v>0</v>
      </c>
      <c r="J21" s="13">
        <f t="shared" si="5"/>
        <v>0</v>
      </c>
      <c r="K21" s="13">
        <f t="shared" si="5"/>
        <v>0</v>
      </c>
      <c r="L21" s="13">
        <f t="shared" si="5"/>
        <v>0</v>
      </c>
      <c r="M21" s="13">
        <f t="shared" si="5"/>
        <v>0</v>
      </c>
      <c r="N21" s="581"/>
      <c r="O21" s="581"/>
      <c r="P21" s="581"/>
      <c r="Q21" s="581"/>
      <c r="R21" s="581"/>
    </row>
    <row r="22" spans="2:18" x14ac:dyDescent="0.25">
      <c r="B22" s="85"/>
      <c r="C22" s="85"/>
      <c r="D22" s="85"/>
      <c r="E22" s="85"/>
      <c r="F22" s="85"/>
      <c r="G22" s="85"/>
      <c r="H22" s="85"/>
      <c r="I22" s="85"/>
      <c r="J22" s="85"/>
      <c r="K22" s="581"/>
      <c r="L22" s="85"/>
      <c r="M22" s="85"/>
      <c r="N22" s="581"/>
      <c r="O22" s="581"/>
      <c r="P22" s="581"/>
      <c r="Q22" s="581"/>
      <c r="R22" s="581"/>
    </row>
    <row r="23" spans="2:18" ht="15" customHeight="1" x14ac:dyDescent="0.25">
      <c r="B23" s="201"/>
      <c r="C23" s="201"/>
      <c r="D23" s="581"/>
      <c r="E23" s="765"/>
      <c r="F23" s="765"/>
      <c r="G23" s="621"/>
      <c r="H23" s="621"/>
      <c r="I23" s="621"/>
      <c r="J23" s="621"/>
      <c r="K23" s="621"/>
      <c r="L23" s="621"/>
      <c r="M23" s="621"/>
      <c r="N23" s="581"/>
      <c r="O23" s="581"/>
      <c r="P23" s="581"/>
      <c r="Q23" s="581"/>
      <c r="R23" s="581"/>
    </row>
    <row r="24" spans="2:18" x14ac:dyDescent="0.25">
      <c r="B24" s="201"/>
      <c r="C24" s="201"/>
      <c r="D24" s="194"/>
      <c r="E24" s="765"/>
      <c r="F24" s="765"/>
      <c r="G24" s="621"/>
      <c r="H24" s="621"/>
      <c r="I24" s="621"/>
      <c r="J24" s="621"/>
      <c r="K24" s="621"/>
      <c r="L24" s="621"/>
      <c r="M24" s="621"/>
      <c r="N24" s="581"/>
      <c r="O24" s="581"/>
      <c r="P24" s="581"/>
      <c r="Q24" s="581"/>
      <c r="R24" s="581"/>
    </row>
    <row r="25" spans="2:18" ht="15" customHeight="1" x14ac:dyDescent="0.25">
      <c r="B25" s="201"/>
      <c r="C25" s="201"/>
      <c r="D25" s="194"/>
      <c r="E25" s="765"/>
      <c r="F25" s="765"/>
      <c r="G25" s="621"/>
      <c r="H25" s="621"/>
      <c r="I25" s="621"/>
      <c r="J25" s="621"/>
      <c r="K25" s="621"/>
      <c r="L25" s="621"/>
      <c r="M25" s="621"/>
      <c r="N25" s="581"/>
      <c r="O25" s="581"/>
      <c r="P25" s="581"/>
      <c r="Q25" s="581"/>
      <c r="R25" s="581"/>
    </row>
    <row r="26" spans="2:18" ht="15" customHeight="1" x14ac:dyDescent="0.25">
      <c r="B26" s="201"/>
      <c r="C26" s="201"/>
      <c r="D26" s="201"/>
      <c r="E26" s="201"/>
      <c r="F26" s="201"/>
      <c r="G26" s="201"/>
      <c r="H26" s="201"/>
      <c r="I26" s="201"/>
      <c r="J26" s="201"/>
      <c r="K26" s="201"/>
      <c r="L26" s="611"/>
      <c r="M26" s="611"/>
      <c r="N26" s="581"/>
      <c r="O26" s="581"/>
      <c r="P26" s="581"/>
      <c r="Q26" s="581"/>
      <c r="R26" s="581"/>
    </row>
    <row r="27" spans="2:18" x14ac:dyDescent="0.25">
      <c r="B27" s="201"/>
      <c r="C27" s="201"/>
      <c r="D27" s="201"/>
      <c r="E27" s="201"/>
      <c r="F27" s="201"/>
      <c r="G27" s="201"/>
      <c r="H27" s="201"/>
      <c r="I27" s="201"/>
      <c r="J27" s="201"/>
      <c r="K27" s="201"/>
      <c r="L27" s="581"/>
      <c r="M27" s="581"/>
      <c r="N27" s="581"/>
      <c r="O27" s="581"/>
      <c r="P27" s="581"/>
      <c r="Q27" s="581"/>
      <c r="R27" s="581"/>
    </row>
    <row r="28" spans="2:18" ht="36" customHeight="1" x14ac:dyDescent="0.25">
      <c r="B28" s="764"/>
      <c r="C28" s="764"/>
      <c r="D28" s="764"/>
      <c r="E28" s="201"/>
      <c r="F28" s="201"/>
      <c r="G28" s="201"/>
      <c r="H28" s="201"/>
      <c r="I28" s="201"/>
      <c r="J28" s="201"/>
      <c r="K28" s="201"/>
      <c r="L28" s="581"/>
      <c r="M28" s="581"/>
      <c r="N28" s="581"/>
      <c r="O28" s="581"/>
      <c r="P28" s="581"/>
      <c r="Q28" s="581"/>
      <c r="R28" s="581"/>
    </row>
    <row r="29" spans="2:18" x14ac:dyDescent="0.25">
      <c r="B29" s="201"/>
      <c r="C29" s="201"/>
      <c r="D29" s="201"/>
      <c r="E29" s="201"/>
      <c r="F29" s="201"/>
      <c r="G29" s="201"/>
      <c r="H29" s="201"/>
      <c r="I29" s="201"/>
      <c r="J29" s="201"/>
      <c r="K29" s="201"/>
      <c r="L29" s="581"/>
      <c r="M29" s="581"/>
      <c r="N29" s="581"/>
      <c r="O29" s="581"/>
      <c r="P29" s="581"/>
      <c r="Q29" s="581"/>
      <c r="R29" s="581"/>
    </row>
    <row r="30" spans="2:18" x14ac:dyDescent="0.25">
      <c r="B30" s="201"/>
      <c r="C30" s="201"/>
      <c r="D30" s="201"/>
      <c r="E30" s="201"/>
      <c r="F30" s="201"/>
      <c r="G30" s="201"/>
      <c r="H30" s="201"/>
      <c r="I30" s="201"/>
      <c r="J30" s="201"/>
      <c r="K30" s="201"/>
      <c r="L30" s="581"/>
      <c r="M30" s="581"/>
      <c r="N30" s="581"/>
      <c r="O30" s="581"/>
      <c r="P30" s="581"/>
      <c r="Q30" s="581"/>
      <c r="R30" s="581"/>
    </row>
    <row r="31" spans="2:18" x14ac:dyDescent="0.25">
      <c r="B31" s="201"/>
      <c r="C31" s="201"/>
      <c r="D31" s="201"/>
      <c r="E31" s="201"/>
      <c r="F31" s="201"/>
      <c r="G31" s="201"/>
      <c r="H31" s="201"/>
      <c r="I31" s="201"/>
      <c r="J31" s="201"/>
      <c r="K31" s="201"/>
      <c r="L31" s="581"/>
      <c r="M31" s="581"/>
    </row>
    <row r="32" spans="2:18" x14ac:dyDescent="0.25">
      <c r="B32" s="201"/>
      <c r="C32" s="201"/>
      <c r="D32" s="201"/>
      <c r="E32" s="201"/>
      <c r="F32" s="201"/>
      <c r="G32" s="201"/>
      <c r="H32" s="201"/>
      <c r="I32" s="201"/>
      <c r="J32" s="201"/>
      <c r="K32" s="201"/>
      <c r="L32" s="581"/>
      <c r="M32" s="581"/>
    </row>
    <row r="33" spans="2:18" x14ac:dyDescent="0.25">
      <c r="B33" s="201"/>
      <c r="C33" s="201"/>
      <c r="D33" s="201"/>
      <c r="E33" s="201"/>
      <c r="F33" s="201"/>
      <c r="G33" s="201"/>
      <c r="H33" s="201"/>
      <c r="I33" s="201"/>
      <c r="J33" s="201"/>
      <c r="K33" s="201"/>
      <c r="L33" s="581"/>
      <c r="M33" s="581"/>
    </row>
    <row r="34" spans="2:18" x14ac:dyDescent="0.25">
      <c r="B34" s="581"/>
      <c r="C34" s="581"/>
      <c r="D34" s="581"/>
      <c r="E34" s="581"/>
      <c r="F34" s="581"/>
      <c r="G34" s="620"/>
      <c r="H34" s="581"/>
      <c r="I34" s="581"/>
      <c r="J34" s="581"/>
      <c r="K34" s="581"/>
      <c r="L34" s="581"/>
      <c r="M34" s="581"/>
      <c r="N34" s="581"/>
      <c r="O34" s="581"/>
      <c r="P34" s="581"/>
      <c r="Q34" s="581"/>
      <c r="R34" s="581"/>
    </row>
  </sheetData>
  <sheetProtection algorithmName="SHA-512" hashValue="FdM2zmCqKKDSnxFQd57h50gdq0+rdDkZ8AxdkRfH0z06M8D/Y73y1c+msjhFK1coormEfSeygEsHYFuRb4vcsg==" saltValue="sHYgNOxR5ApmDCkipAbR3Q==" spinCount="100000" sheet="1" objects="1" scenarios="1" formatCells="0" formatColumns="0" formatRows="0"/>
  <mergeCells count="2">
    <mergeCell ref="E23:F25"/>
    <mergeCell ref="B28:D28"/>
  </mergeCells>
  <conditionalFormatting sqref="N2:N3">
    <cfRule type="expression" dxfId="30" priority="1" stopIfTrue="1">
      <formula>#REF!="NEI"</formula>
    </cfRule>
  </conditionalFormatting>
  <pageMargins left="0.7" right="0.7" top="0.75" bottom="0.75" header="0.3" footer="0.3"/>
  <pageSetup paperSize="9" scale="76"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FFC000"/>
    <pageSetUpPr fitToPage="1"/>
  </sheetPr>
  <dimension ref="A1:R34"/>
  <sheetViews>
    <sheetView showGridLines="0" topLeftCell="A22" zoomScaleNormal="100" workbookViewId="0"/>
  </sheetViews>
  <sheetFormatPr baseColWidth="10" defaultColWidth="9.140625" defaultRowHeight="15" x14ac:dyDescent="0.25"/>
  <cols>
    <col min="1" max="1" width="12.42578125" style="19" customWidth="1"/>
    <col min="2" max="2" width="52.42578125" style="19" customWidth="1"/>
    <col min="3" max="3" width="14" style="19" customWidth="1"/>
    <col min="4" max="13" width="13.140625" style="19" customWidth="1"/>
    <col min="14" max="16" width="13.140625" customWidth="1"/>
    <col min="19" max="16384" width="9.140625" style="19"/>
  </cols>
  <sheetData>
    <row r="1" spans="2:18" s="36" customFormat="1" ht="17.25" customHeight="1" x14ac:dyDescent="0.25">
      <c r="B1" s="303" t="s">
        <v>53</v>
      </c>
      <c r="C1" s="304" t="str">
        <f>IF(Registrering!B3="","",Registrering!B3)</f>
        <v/>
      </c>
      <c r="D1" s="581"/>
      <c r="E1" s="581"/>
      <c r="F1" s="581"/>
      <c r="G1" s="581"/>
      <c r="H1" s="581"/>
      <c r="I1" s="581"/>
      <c r="J1" s="39"/>
      <c r="K1" s="45"/>
      <c r="L1" s="38"/>
      <c r="M1" s="581"/>
      <c r="N1"/>
      <c r="O1"/>
      <c r="P1"/>
      <c r="Q1"/>
      <c r="R1"/>
    </row>
    <row r="2" spans="2:18" s="36" customFormat="1" ht="17.25" customHeight="1" x14ac:dyDescent="0.25">
      <c r="B2" s="24" t="s">
        <v>253</v>
      </c>
      <c r="C2" s="44" t="str">
        <f>IF(Registrering!B26="","",Registrering!B26)</f>
        <v/>
      </c>
      <c r="D2" s="581"/>
      <c r="E2" s="581"/>
      <c r="F2" s="581"/>
      <c r="G2" s="581"/>
      <c r="H2" s="581"/>
      <c r="I2" s="581"/>
      <c r="J2" s="39"/>
      <c r="K2" s="45"/>
      <c r="L2" s="38"/>
      <c r="M2" s="581"/>
      <c r="N2"/>
      <c r="O2"/>
      <c r="P2"/>
      <c r="Q2"/>
      <c r="R2"/>
    </row>
    <row r="3" spans="2:18" s="36" customFormat="1" x14ac:dyDescent="0.25">
      <c r="B3" s="193" t="s">
        <v>254</v>
      </c>
      <c r="C3" s="11" t="s">
        <v>70</v>
      </c>
      <c r="D3" s="297">
        <f>Budsjett!K3</f>
        <v>1</v>
      </c>
      <c r="E3" s="298">
        <f>Budsjett!L3</f>
        <v>2</v>
      </c>
      <c r="F3" s="298">
        <f>Budsjett!M3</f>
        <v>3</v>
      </c>
      <c r="G3" s="298">
        <f>Budsjett!N3</f>
        <v>4</v>
      </c>
      <c r="H3" s="298">
        <f>Budsjett!O3</f>
        <v>5</v>
      </c>
      <c r="I3" s="297">
        <f>Budsjett!P3</f>
        <v>6</v>
      </c>
      <c r="J3" s="297">
        <f>Budsjett!Q3</f>
        <v>7</v>
      </c>
      <c r="K3" s="297">
        <f>Budsjett!R3</f>
        <v>8</v>
      </c>
      <c r="L3" s="297">
        <f>Budsjett!S3</f>
        <v>9</v>
      </c>
      <c r="M3" s="297">
        <f>Budsjett!T3</f>
        <v>10</v>
      </c>
      <c r="N3" s="297">
        <f>Budsjett!U3</f>
        <v>11</v>
      </c>
      <c r="O3" s="297">
        <f>Budsjett!V3</f>
        <v>12</v>
      </c>
      <c r="P3" s="297">
        <f>Budsjett!W3</f>
        <v>13</v>
      </c>
      <c r="Q3"/>
      <c r="R3"/>
    </row>
    <row r="4" spans="2:18" s="36" customFormat="1" x14ac:dyDescent="0.25">
      <c r="B4" s="605" t="s">
        <v>66</v>
      </c>
      <c r="C4" s="337">
        <f>SUM(D4:P4)</f>
        <v>0</v>
      </c>
      <c r="D4" s="337">
        <f>Budsjett!K8/12</f>
        <v>0</v>
      </c>
      <c r="E4" s="337">
        <f>Budsjett!L8/12</f>
        <v>0</v>
      </c>
      <c r="F4" s="337">
        <f>Budsjett!M8/12</f>
        <v>0</v>
      </c>
      <c r="G4" s="337">
        <f>Budsjett!N8/12</f>
        <v>0</v>
      </c>
      <c r="H4" s="337">
        <f>Budsjett!O8/12</f>
        <v>0</v>
      </c>
      <c r="I4" s="337">
        <f>Budsjett!P8/12</f>
        <v>0</v>
      </c>
      <c r="J4" s="337">
        <f>Budsjett!Q8/12</f>
        <v>0</v>
      </c>
      <c r="K4" s="337">
        <f>Budsjett!R8/12</f>
        <v>0</v>
      </c>
      <c r="L4" s="337">
        <f>Budsjett!S8/12</f>
        <v>0</v>
      </c>
      <c r="M4" s="337">
        <f>Budsjett!T8/12</f>
        <v>0</v>
      </c>
      <c r="N4" s="337">
        <f>Budsjett!U8/12</f>
        <v>0</v>
      </c>
      <c r="O4" s="337">
        <f>Budsjett!V8/12</f>
        <v>0</v>
      </c>
      <c r="P4" s="337">
        <f>Budsjett!W8/12</f>
        <v>0</v>
      </c>
      <c r="Q4"/>
      <c r="R4"/>
    </row>
    <row r="5" spans="2:18" s="36" customFormat="1" x14ac:dyDescent="0.25">
      <c r="B5" s="605" t="s">
        <v>264</v>
      </c>
      <c r="C5" s="337">
        <f t="shared" ref="C5:C7" si="0">SUM(D5:P5)</f>
        <v>0.5</v>
      </c>
      <c r="D5" s="337">
        <f>Budsjett!K14</f>
        <v>0</v>
      </c>
      <c r="E5" s="337">
        <f>Budsjett!L14</f>
        <v>0.5</v>
      </c>
      <c r="F5" s="337">
        <f>Budsjett!M14</f>
        <v>0</v>
      </c>
      <c r="G5" s="337">
        <f>Budsjett!N14</f>
        <v>0</v>
      </c>
      <c r="H5" s="337">
        <f>Budsjett!O14</f>
        <v>0</v>
      </c>
      <c r="I5" s="337">
        <f>Budsjett!P14</f>
        <v>0</v>
      </c>
      <c r="J5" s="337">
        <f>Budsjett!Q14</f>
        <v>0</v>
      </c>
      <c r="K5" s="337">
        <f>Budsjett!R14</f>
        <v>0</v>
      </c>
      <c r="L5" s="337">
        <f>Budsjett!S14</f>
        <v>0</v>
      </c>
      <c r="M5" s="337">
        <f>Budsjett!T14</f>
        <v>0</v>
      </c>
      <c r="N5" s="337">
        <f>Budsjett!U14</f>
        <v>0</v>
      </c>
      <c r="O5" s="337">
        <f>Budsjett!V14</f>
        <v>0</v>
      </c>
      <c r="P5" s="337">
        <f>Budsjett!W14</f>
        <v>0</v>
      </c>
      <c r="Q5"/>
      <c r="R5"/>
    </row>
    <row r="6" spans="2:18" s="36" customFormat="1" x14ac:dyDescent="0.25">
      <c r="B6" s="605" t="s">
        <v>271</v>
      </c>
      <c r="C6" s="337">
        <f t="shared" si="0"/>
        <v>0</v>
      </c>
      <c r="D6" s="337">
        <f>Budsjett!K21</f>
        <v>0</v>
      </c>
      <c r="E6" s="337">
        <f>Budsjett!L21</f>
        <v>0</v>
      </c>
      <c r="F6" s="337">
        <f>Budsjett!M21</f>
        <v>0</v>
      </c>
      <c r="G6" s="337">
        <f>Budsjett!N21</f>
        <v>0</v>
      </c>
      <c r="H6" s="337">
        <f>Budsjett!O21</f>
        <v>0</v>
      </c>
      <c r="I6" s="337">
        <f>Budsjett!P21</f>
        <v>0</v>
      </c>
      <c r="J6" s="337">
        <f>Budsjett!Q21</f>
        <v>0</v>
      </c>
      <c r="K6" s="337">
        <f>Budsjett!R21</f>
        <v>0</v>
      </c>
      <c r="L6" s="337">
        <f>Budsjett!S21</f>
        <v>0</v>
      </c>
      <c r="M6" s="337">
        <f>Budsjett!T21</f>
        <v>0</v>
      </c>
      <c r="N6" s="337">
        <f>Budsjett!U21</f>
        <v>0</v>
      </c>
      <c r="O6" s="337">
        <f>Budsjett!V21</f>
        <v>0</v>
      </c>
      <c r="P6" s="337">
        <f>Budsjett!W21</f>
        <v>0</v>
      </c>
      <c r="Q6"/>
      <c r="R6"/>
    </row>
    <row r="7" spans="2:18" s="36" customFormat="1" x14ac:dyDescent="0.25">
      <c r="B7" s="290" t="s">
        <v>95</v>
      </c>
      <c r="C7" s="337">
        <f t="shared" si="0"/>
        <v>0.42997542997542998</v>
      </c>
      <c r="D7" s="337">
        <f>Budsjett!K27/Tabeller!$H$5</f>
        <v>0</v>
      </c>
      <c r="E7" s="337">
        <f>Budsjett!L27/Tabeller!$H$5</f>
        <v>0.42997542997542998</v>
      </c>
      <c r="F7" s="337">
        <f>Budsjett!M27/Tabeller!$H$5</f>
        <v>0</v>
      </c>
      <c r="G7" s="337">
        <f>Budsjett!N27/Tabeller!$H$5</f>
        <v>0</v>
      </c>
      <c r="H7" s="337">
        <f>Budsjett!O27/Tabeller!$H$5</f>
        <v>0</v>
      </c>
      <c r="I7" s="337">
        <f>Budsjett!P27/Tabeller!$H$5</f>
        <v>0</v>
      </c>
      <c r="J7" s="337">
        <f>Budsjett!Q27/Tabeller!$H$5</f>
        <v>0</v>
      </c>
      <c r="K7" s="337">
        <f>Budsjett!R27/Tabeller!$H$5</f>
        <v>0</v>
      </c>
      <c r="L7" s="337">
        <f>Budsjett!S27/Tabeller!$H$5</f>
        <v>0</v>
      </c>
      <c r="M7" s="337">
        <f>Budsjett!T27/Tabeller!$H$5</f>
        <v>0</v>
      </c>
      <c r="N7" s="337">
        <f>Budsjett!U27/Tabeller!$H$5</f>
        <v>0</v>
      </c>
      <c r="O7" s="337">
        <f>Budsjett!V27/Tabeller!$H$5</f>
        <v>0</v>
      </c>
      <c r="P7" s="337">
        <f>Budsjett!W27/Tabeller!$H$5</f>
        <v>0</v>
      </c>
      <c r="Q7"/>
      <c r="R7"/>
    </row>
    <row r="8" spans="2:18" s="36" customFormat="1" x14ac:dyDescent="0.25">
      <c r="B8" s="381" t="s">
        <v>257</v>
      </c>
      <c r="C8" s="382">
        <f>SUM(D8:P8)</f>
        <v>0.92997542997542992</v>
      </c>
      <c r="D8" s="382">
        <f>SUM(D4:D7)</f>
        <v>0</v>
      </c>
      <c r="E8" s="382">
        <f>SUM(E4:E7)</f>
        <v>0.92997542997542992</v>
      </c>
      <c r="F8" s="382">
        <f t="shared" ref="F8:M8" si="1">SUM(F4:F7)</f>
        <v>0</v>
      </c>
      <c r="G8" s="382">
        <f t="shared" si="1"/>
        <v>0</v>
      </c>
      <c r="H8" s="382">
        <f t="shared" si="1"/>
        <v>0</v>
      </c>
      <c r="I8" s="382">
        <f t="shared" si="1"/>
        <v>0</v>
      </c>
      <c r="J8" s="382">
        <f t="shared" si="1"/>
        <v>0</v>
      </c>
      <c r="K8" s="382">
        <f t="shared" si="1"/>
        <v>0</v>
      </c>
      <c r="L8" s="382">
        <f t="shared" si="1"/>
        <v>0</v>
      </c>
      <c r="M8" s="382">
        <f t="shared" si="1"/>
        <v>0</v>
      </c>
      <c r="N8" s="382">
        <f t="shared" ref="N8:P8" si="2">SUM(N4:N7)</f>
        <v>0</v>
      </c>
      <c r="O8" s="382">
        <f t="shared" si="2"/>
        <v>0</v>
      </c>
      <c r="P8" s="382">
        <f t="shared" si="2"/>
        <v>0</v>
      </c>
      <c r="Q8"/>
      <c r="R8"/>
    </row>
    <row r="9" spans="2:18" ht="4.5" customHeight="1" x14ac:dyDescent="0.25">
      <c r="B9" s="581"/>
      <c r="C9" s="581"/>
      <c r="D9" s="33"/>
      <c r="E9" s="581"/>
      <c r="F9" s="581"/>
      <c r="G9" s="581"/>
      <c r="H9" s="581"/>
      <c r="I9" s="581"/>
      <c r="J9" s="581"/>
      <c r="K9" s="581"/>
      <c r="L9" s="581"/>
      <c r="M9" s="581"/>
      <c r="N9" s="581"/>
      <c r="O9" s="581"/>
      <c r="P9" s="581"/>
    </row>
    <row r="10" spans="2:18" x14ac:dyDescent="0.25">
      <c r="B10" s="193" t="s">
        <v>298</v>
      </c>
      <c r="C10" s="11" t="str">
        <f>C3</f>
        <v>Totalt</v>
      </c>
      <c r="D10" s="299">
        <f t="shared" ref="D10:M10" si="3">D3</f>
        <v>1</v>
      </c>
      <c r="E10" s="299">
        <f t="shared" si="3"/>
        <v>2</v>
      </c>
      <c r="F10" s="299">
        <f t="shared" si="3"/>
        <v>3</v>
      </c>
      <c r="G10" s="299">
        <f t="shared" si="3"/>
        <v>4</v>
      </c>
      <c r="H10" s="299">
        <f t="shared" si="3"/>
        <v>5</v>
      </c>
      <c r="I10" s="299">
        <f t="shared" si="3"/>
        <v>6</v>
      </c>
      <c r="J10" s="299">
        <f t="shared" si="3"/>
        <v>7</v>
      </c>
      <c r="K10" s="299">
        <f t="shared" si="3"/>
        <v>8</v>
      </c>
      <c r="L10" s="299">
        <f t="shared" si="3"/>
        <v>9</v>
      </c>
      <c r="M10" s="299">
        <f t="shared" si="3"/>
        <v>10</v>
      </c>
      <c r="N10" s="299">
        <f t="shared" ref="N10:P10" si="4">N3</f>
        <v>11</v>
      </c>
      <c r="O10" s="299">
        <f t="shared" si="4"/>
        <v>12</v>
      </c>
      <c r="P10" s="299">
        <f t="shared" si="4"/>
        <v>13</v>
      </c>
    </row>
    <row r="11" spans="2:18" x14ac:dyDescent="0.25">
      <c r="B11" s="84" t="s">
        <v>67</v>
      </c>
      <c r="C11" s="14">
        <f>SUM(D11:P11)</f>
        <v>-100000</v>
      </c>
      <c r="D11" s="15">
        <f>Prosjektcontroller!D16</f>
        <v>0</v>
      </c>
      <c r="E11" s="15">
        <f>Prosjektcontroller!E16</f>
        <v>-100000</v>
      </c>
      <c r="F11" s="15">
        <f>Prosjektcontroller!F16</f>
        <v>0</v>
      </c>
      <c r="G11" s="15">
        <f>Prosjektcontroller!G16</f>
        <v>0</v>
      </c>
      <c r="H11" s="15">
        <f>Prosjektcontroller!H16</f>
        <v>0</v>
      </c>
      <c r="I11" s="15">
        <f>Prosjektcontroller!I16</f>
        <v>0</v>
      </c>
      <c r="J11" s="15">
        <f>Prosjektcontroller!J16</f>
        <v>0</v>
      </c>
      <c r="K11" s="15">
        <f>Prosjektcontroller!K16</f>
        <v>0</v>
      </c>
      <c r="L11" s="15">
        <f>Prosjektcontroller!L16</f>
        <v>0</v>
      </c>
      <c r="M11" s="15">
        <f>Prosjektcontroller!M16</f>
        <v>0</v>
      </c>
      <c r="N11" s="15">
        <f>Prosjektcontroller!N16</f>
        <v>0</v>
      </c>
      <c r="O11" s="15">
        <f>Prosjektcontroller!O16</f>
        <v>0</v>
      </c>
      <c r="P11" s="15">
        <f>Prosjektcontroller!P16</f>
        <v>0</v>
      </c>
    </row>
    <row r="12" spans="2:18" x14ac:dyDescent="0.25">
      <c r="B12" s="204" t="s">
        <v>299</v>
      </c>
      <c r="C12" s="14">
        <f t="shared" ref="C12:C15" si="5">SUM(D12:P12)</f>
        <v>0</v>
      </c>
      <c r="D12" s="15"/>
      <c r="E12" s="15"/>
      <c r="F12" s="15"/>
      <c r="G12" s="15"/>
      <c r="H12" s="15"/>
      <c r="I12" s="15"/>
      <c r="J12" s="15"/>
      <c r="K12" s="15"/>
      <c r="L12" s="15"/>
      <c r="M12" s="15"/>
      <c r="N12" s="15"/>
      <c r="O12" s="15"/>
      <c r="P12" s="15"/>
    </row>
    <row r="13" spans="2:18" x14ac:dyDescent="0.25">
      <c r="B13" s="605" t="s">
        <v>264</v>
      </c>
      <c r="C13" s="14">
        <f t="shared" si="5"/>
        <v>435848.40717923071</v>
      </c>
      <c r="D13" s="15">
        <f>Prosjektcontroller!D18</f>
        <v>0</v>
      </c>
      <c r="E13" s="15">
        <f>Prosjektcontroller!E18</f>
        <v>435848.40717923071</v>
      </c>
      <c r="F13" s="15">
        <f>Prosjektcontroller!F18</f>
        <v>0</v>
      </c>
      <c r="G13" s="15">
        <f>Prosjektcontroller!G18</f>
        <v>0</v>
      </c>
      <c r="H13" s="15">
        <f>Prosjektcontroller!H18</f>
        <v>0</v>
      </c>
      <c r="I13" s="15">
        <f>Prosjektcontroller!I18</f>
        <v>0</v>
      </c>
      <c r="J13" s="15">
        <f>Prosjektcontroller!J18</f>
        <v>0</v>
      </c>
      <c r="K13" s="15">
        <f>Prosjektcontroller!K18</f>
        <v>0</v>
      </c>
      <c r="L13" s="15">
        <f>Prosjektcontroller!L18</f>
        <v>0</v>
      </c>
      <c r="M13" s="15">
        <f>Prosjektcontroller!M18</f>
        <v>0</v>
      </c>
      <c r="N13" s="15">
        <f>Prosjektcontroller!N18</f>
        <v>0</v>
      </c>
      <c r="O13" s="15">
        <f>Prosjektcontroller!O18</f>
        <v>0</v>
      </c>
      <c r="P13" s="15">
        <f>Prosjektcontroller!P18</f>
        <v>0</v>
      </c>
    </row>
    <row r="14" spans="2:18" x14ac:dyDescent="0.25">
      <c r="B14" s="605" t="s">
        <v>265</v>
      </c>
      <c r="C14" s="14">
        <f t="shared" si="5"/>
        <v>-2464586.4166061822</v>
      </c>
      <c r="D14" s="15">
        <f>Prosjektcontroller!D19</f>
        <v>0</v>
      </c>
      <c r="E14" s="15">
        <f>Prosjektcontroller!E19</f>
        <v>-2464586.4166061822</v>
      </c>
      <c r="F14" s="15">
        <f>Prosjektcontroller!F19</f>
        <v>0</v>
      </c>
      <c r="G14" s="15">
        <f>Prosjektcontroller!G19</f>
        <v>0</v>
      </c>
      <c r="H14" s="15">
        <f>Prosjektcontroller!H19</f>
        <v>0</v>
      </c>
      <c r="I14" s="15">
        <f>Prosjektcontroller!I19</f>
        <v>0</v>
      </c>
      <c r="J14" s="15">
        <f>Prosjektcontroller!J19</f>
        <v>0</v>
      </c>
      <c r="K14" s="15">
        <f>Prosjektcontroller!K19</f>
        <v>0</v>
      </c>
      <c r="L14" s="15">
        <f>Prosjektcontroller!L19</f>
        <v>0</v>
      </c>
      <c r="M14" s="15">
        <f>Prosjektcontroller!M19</f>
        <v>0</v>
      </c>
      <c r="N14" s="15">
        <f>Prosjektcontroller!N19</f>
        <v>0</v>
      </c>
      <c r="O14" s="15">
        <f>Prosjektcontroller!O19</f>
        <v>0</v>
      </c>
      <c r="P14" s="15">
        <f>Prosjektcontroller!P19</f>
        <v>0</v>
      </c>
      <c r="Q14" s="581"/>
      <c r="R14" s="581"/>
    </row>
    <row r="15" spans="2:18" x14ac:dyDescent="0.25">
      <c r="B15" s="605" t="s">
        <v>266</v>
      </c>
      <c r="C15" s="14">
        <f t="shared" si="5"/>
        <v>0</v>
      </c>
      <c r="D15" s="15">
        <f>Prosjektcontroller!D20</f>
        <v>0</v>
      </c>
      <c r="E15" s="15">
        <f>Prosjektcontroller!E20</f>
        <v>0</v>
      </c>
      <c r="F15" s="15">
        <f>Prosjektcontroller!F20</f>
        <v>0</v>
      </c>
      <c r="G15" s="15">
        <f>Prosjektcontroller!G20</f>
        <v>0</v>
      </c>
      <c r="H15" s="15">
        <f>Prosjektcontroller!H20</f>
        <v>0</v>
      </c>
      <c r="I15" s="15">
        <f>Prosjektcontroller!I20</f>
        <v>0</v>
      </c>
      <c r="J15" s="15">
        <f>Prosjektcontroller!J20</f>
        <v>0</v>
      </c>
      <c r="K15" s="15">
        <f>Prosjektcontroller!K20</f>
        <v>0</v>
      </c>
      <c r="L15" s="15">
        <f>Prosjektcontroller!L20</f>
        <v>0</v>
      </c>
      <c r="M15" s="15">
        <f>Prosjektcontroller!M20</f>
        <v>0</v>
      </c>
      <c r="N15" s="15">
        <f>Prosjektcontroller!N20</f>
        <v>0</v>
      </c>
      <c r="O15" s="15">
        <f>Prosjektcontroller!O20</f>
        <v>0</v>
      </c>
      <c r="P15" s="15">
        <f>Prosjektcontroller!P20</f>
        <v>0</v>
      </c>
      <c r="Q15" s="581"/>
      <c r="R15" s="581"/>
    </row>
    <row r="16" spans="2:18" x14ac:dyDescent="0.25">
      <c r="B16" s="12" t="s">
        <v>299</v>
      </c>
      <c r="C16" s="13">
        <f>SUM(C13:C15)</f>
        <v>-2028738.0094269514</v>
      </c>
      <c r="D16" s="13">
        <f t="shared" ref="D16:M16" si="6">SUM(D13:D15)</f>
        <v>0</v>
      </c>
      <c r="E16" s="13">
        <f t="shared" si="6"/>
        <v>-2028738.0094269514</v>
      </c>
      <c r="F16" s="13">
        <f t="shared" si="6"/>
        <v>0</v>
      </c>
      <c r="G16" s="13">
        <f t="shared" si="6"/>
        <v>0</v>
      </c>
      <c r="H16" s="13">
        <f t="shared" si="6"/>
        <v>0</v>
      </c>
      <c r="I16" s="13">
        <f t="shared" si="6"/>
        <v>0</v>
      </c>
      <c r="J16" s="13">
        <f t="shared" si="6"/>
        <v>0</v>
      </c>
      <c r="K16" s="13">
        <f t="shared" si="6"/>
        <v>0</v>
      </c>
      <c r="L16" s="13">
        <f t="shared" si="6"/>
        <v>0</v>
      </c>
      <c r="M16" s="13">
        <f t="shared" si="6"/>
        <v>0</v>
      </c>
      <c r="N16" s="13">
        <f t="shared" ref="N16:P16" si="7">SUM(N13:N15)</f>
        <v>0</v>
      </c>
      <c r="O16" s="13">
        <f t="shared" si="7"/>
        <v>0</v>
      </c>
      <c r="P16" s="13">
        <f t="shared" si="7"/>
        <v>0</v>
      </c>
      <c r="Q16" s="581"/>
      <c r="R16" s="581"/>
    </row>
    <row r="17" spans="1:18" x14ac:dyDescent="0.25">
      <c r="A17" s="581"/>
      <c r="B17" s="205" t="s">
        <v>170</v>
      </c>
      <c r="C17" s="14">
        <f>SUM(D17:P17)</f>
        <v>0</v>
      </c>
      <c r="D17" s="14">
        <f>Prosjektcontroller!D31</f>
        <v>0</v>
      </c>
      <c r="E17" s="14">
        <f>Prosjektcontroller!E31</f>
        <v>0</v>
      </c>
      <c r="F17" s="14">
        <f>Prosjektcontroller!F31</f>
        <v>0</v>
      </c>
      <c r="G17" s="14">
        <f>Prosjektcontroller!G31</f>
        <v>0</v>
      </c>
      <c r="H17" s="14">
        <f>Prosjektcontroller!H31</f>
        <v>0</v>
      </c>
      <c r="I17" s="14">
        <f>Prosjektcontroller!I31</f>
        <v>0</v>
      </c>
      <c r="J17" s="14">
        <f>Prosjektcontroller!J31</f>
        <v>0</v>
      </c>
      <c r="K17" s="14">
        <f>Prosjektcontroller!K31</f>
        <v>0</v>
      </c>
      <c r="L17" s="14">
        <f>Prosjektcontroller!L31</f>
        <v>0</v>
      </c>
      <c r="M17" s="14">
        <f>Prosjektcontroller!M31</f>
        <v>0</v>
      </c>
      <c r="N17" s="14">
        <f>Prosjektcontroller!N31</f>
        <v>0</v>
      </c>
      <c r="O17" s="14">
        <f>Prosjektcontroller!O31</f>
        <v>0</v>
      </c>
      <c r="P17" s="14">
        <f>Prosjektcontroller!P31</f>
        <v>0</v>
      </c>
      <c r="Q17" s="581"/>
      <c r="R17" s="581"/>
    </row>
    <row r="18" spans="1:18" x14ac:dyDescent="0.25">
      <c r="A18" s="581"/>
      <c r="B18" s="343"/>
      <c r="C18" s="14">
        <f>SUM(D18:P18)</f>
        <v>0</v>
      </c>
      <c r="D18" s="342"/>
      <c r="E18" s="342"/>
      <c r="F18" s="342"/>
      <c r="G18" s="342"/>
      <c r="H18" s="342"/>
      <c r="I18" s="342"/>
      <c r="J18" s="342"/>
      <c r="K18" s="342"/>
      <c r="L18" s="342"/>
      <c r="M18" s="342"/>
      <c r="N18" s="342"/>
      <c r="O18" s="342"/>
      <c r="P18" s="342"/>
      <c r="Q18" s="581"/>
      <c r="R18" s="581"/>
    </row>
    <row r="19" spans="1:18" x14ac:dyDescent="0.25">
      <c r="A19" s="581"/>
      <c r="B19" s="343"/>
      <c r="C19" s="14">
        <f t="shared" ref="C19:C20" si="8">SUM(D19:P19)</f>
        <v>0</v>
      </c>
      <c r="D19" s="342"/>
      <c r="E19" s="342"/>
      <c r="F19" s="342"/>
      <c r="G19" s="342"/>
      <c r="H19" s="342"/>
      <c r="I19" s="342"/>
      <c r="J19" s="342"/>
      <c r="K19" s="342"/>
      <c r="L19" s="342"/>
      <c r="M19" s="342"/>
      <c r="N19" s="342"/>
      <c r="O19" s="342"/>
      <c r="P19" s="342"/>
      <c r="Q19" s="581"/>
      <c r="R19" s="581"/>
    </row>
    <row r="20" spans="1:18" x14ac:dyDescent="0.25">
      <c r="A20" s="581"/>
      <c r="B20" s="343"/>
      <c r="C20" s="14">
        <f t="shared" si="8"/>
        <v>0</v>
      </c>
      <c r="D20" s="622"/>
      <c r="E20" s="622"/>
      <c r="F20" s="622"/>
      <c r="G20" s="622"/>
      <c r="H20" s="622"/>
      <c r="I20" s="622"/>
      <c r="J20" s="622"/>
      <c r="K20" s="622"/>
      <c r="L20" s="622"/>
      <c r="M20" s="622"/>
      <c r="N20" s="622"/>
      <c r="O20" s="622"/>
      <c r="P20" s="622"/>
      <c r="Q20" s="581"/>
      <c r="R20" s="581"/>
    </row>
    <row r="21" spans="1:18" x14ac:dyDescent="0.25">
      <c r="A21" s="581"/>
      <c r="B21" s="13" t="s">
        <v>300</v>
      </c>
      <c r="C21" s="13">
        <f>SUM(D21:P21)</f>
        <v>-2028738.0094269514</v>
      </c>
      <c r="D21" s="13">
        <f t="shared" ref="D21:M21" si="9">D16-D17-(SUM(D18:D20))</f>
        <v>0</v>
      </c>
      <c r="E21" s="13">
        <f t="shared" si="9"/>
        <v>-2028738.0094269514</v>
      </c>
      <c r="F21" s="13">
        <f t="shared" si="9"/>
        <v>0</v>
      </c>
      <c r="G21" s="13">
        <f t="shared" si="9"/>
        <v>0</v>
      </c>
      <c r="H21" s="13">
        <f t="shared" si="9"/>
        <v>0</v>
      </c>
      <c r="I21" s="13">
        <f t="shared" si="9"/>
        <v>0</v>
      </c>
      <c r="J21" s="13">
        <f t="shared" si="9"/>
        <v>0</v>
      </c>
      <c r="K21" s="13">
        <f t="shared" si="9"/>
        <v>0</v>
      </c>
      <c r="L21" s="13">
        <f t="shared" si="9"/>
        <v>0</v>
      </c>
      <c r="M21" s="13">
        <f t="shared" si="9"/>
        <v>0</v>
      </c>
      <c r="N21" s="13">
        <f t="shared" ref="N21:P21" si="10">N16-N17-(SUM(N18:N20))</f>
        <v>0</v>
      </c>
      <c r="O21" s="13">
        <f t="shared" si="10"/>
        <v>0</v>
      </c>
      <c r="P21" s="13">
        <f t="shared" si="10"/>
        <v>0</v>
      </c>
      <c r="Q21" s="581"/>
      <c r="R21" s="581"/>
    </row>
    <row r="22" spans="1:18" ht="5.25" customHeight="1" x14ac:dyDescent="0.25">
      <c r="A22" s="581"/>
      <c r="B22" s="85"/>
      <c r="C22" s="85"/>
      <c r="D22" s="85"/>
      <c r="E22" s="85"/>
      <c r="F22" s="85"/>
      <c r="G22" s="85"/>
      <c r="H22" s="85"/>
      <c r="I22" s="85"/>
      <c r="J22" s="85"/>
      <c r="K22" s="581"/>
      <c r="L22" s="85"/>
      <c r="M22" s="85"/>
      <c r="N22" s="581"/>
      <c r="O22" s="581"/>
      <c r="P22" s="581"/>
      <c r="Q22" s="581"/>
      <c r="R22" s="581"/>
    </row>
    <row r="23" spans="1:18" ht="15" customHeight="1" x14ac:dyDescent="0.25">
      <c r="A23" s="581"/>
      <c r="B23" s="605" t="s">
        <v>279</v>
      </c>
      <c r="C23" s="610">
        <f>Prosjektcontroller!C47</f>
        <v>-2.8804641278299554</v>
      </c>
      <c r="D23" s="581"/>
      <c r="E23" s="765"/>
      <c r="F23" s="765"/>
      <c r="G23" s="621"/>
      <c r="H23" s="621"/>
      <c r="I23" s="621"/>
      <c r="J23" s="621"/>
      <c r="K23" s="621"/>
      <c r="L23" s="621"/>
      <c r="M23" s="621"/>
      <c r="N23" s="581"/>
      <c r="O23" s="581"/>
      <c r="P23" s="581"/>
      <c r="Q23" s="581"/>
      <c r="R23" s="581"/>
    </row>
    <row r="24" spans="1:18" x14ac:dyDescent="0.25">
      <c r="A24" s="581"/>
      <c r="B24" s="605" t="s">
        <v>280</v>
      </c>
      <c r="C24" s="610">
        <f>Prosjektcontroller!C48</f>
        <v>0.28683025649110333</v>
      </c>
      <c r="D24" s="194"/>
      <c r="E24" s="765"/>
      <c r="F24" s="765"/>
      <c r="G24" s="621"/>
      <c r="H24" s="621"/>
      <c r="I24" s="621"/>
      <c r="J24" s="621"/>
      <c r="K24" s="621"/>
      <c r="L24" s="621"/>
      <c r="M24" s="621"/>
      <c r="N24" s="581"/>
      <c r="O24" s="581"/>
      <c r="P24" s="581"/>
      <c r="Q24" s="581"/>
      <c r="R24" s="581"/>
    </row>
    <row r="25" spans="1:18" ht="15" customHeight="1" x14ac:dyDescent="0.25">
      <c r="A25" s="581"/>
      <c r="B25" s="605" t="s">
        <v>56</v>
      </c>
      <c r="C25" s="610">
        <f>Prosjektcontroller!C49</f>
        <v>-3.4992949952055898</v>
      </c>
      <c r="D25" s="194"/>
      <c r="E25" s="765"/>
      <c r="F25" s="765"/>
      <c r="G25" s="621"/>
      <c r="H25" s="621"/>
      <c r="I25" s="621"/>
      <c r="J25" s="621"/>
      <c r="K25" s="621"/>
      <c r="L25" s="621"/>
      <c r="M25" s="621"/>
      <c r="N25" s="581"/>
      <c r="O25" s="581"/>
      <c r="P25" s="581"/>
      <c r="Q25" s="581"/>
      <c r="R25" s="581"/>
    </row>
    <row r="26" spans="1:18" ht="15" customHeight="1" x14ac:dyDescent="0.25">
      <c r="A26" s="581"/>
      <c r="B26" s="605" t="s">
        <v>292</v>
      </c>
      <c r="C26" s="610">
        <f>Prosjektcontroller!C50</f>
        <v>0.96385459862399858</v>
      </c>
      <c r="D26" s="522"/>
      <c r="E26" s="522"/>
      <c r="F26" s="611"/>
      <c r="G26" s="611"/>
      <c r="H26" s="611"/>
      <c r="I26" s="611"/>
      <c r="J26" s="611"/>
      <c r="K26" s="611"/>
      <c r="L26" s="611"/>
      <c r="M26" s="611"/>
      <c r="N26" s="581"/>
      <c r="O26" s="581"/>
      <c r="P26" s="581"/>
      <c r="Q26" s="581"/>
      <c r="R26" s="581"/>
    </row>
    <row r="27" spans="1:18" x14ac:dyDescent="0.25">
      <c r="A27" s="201"/>
      <c r="B27" s="201"/>
      <c r="C27" s="201"/>
      <c r="D27" s="201"/>
      <c r="E27" s="201"/>
      <c r="F27" s="201"/>
      <c r="G27" s="201"/>
      <c r="H27" s="201"/>
      <c r="I27" s="201"/>
      <c r="J27" s="201"/>
      <c r="K27" s="201"/>
      <c r="L27" s="201"/>
      <c r="M27" s="581"/>
      <c r="N27" s="581"/>
      <c r="O27" s="581"/>
      <c r="P27" s="581"/>
      <c r="Q27" s="581"/>
      <c r="R27" s="581"/>
    </row>
    <row r="28" spans="1:18" ht="36" customHeight="1" x14ac:dyDescent="0.25">
      <c r="A28" s="201"/>
      <c r="B28" s="764"/>
      <c r="C28" s="764"/>
      <c r="D28" s="764"/>
      <c r="E28" s="201"/>
      <c r="F28" s="201"/>
      <c r="G28" s="201"/>
      <c r="H28" s="201"/>
      <c r="I28" s="201"/>
      <c r="J28" s="201"/>
      <c r="K28" s="201"/>
      <c r="L28" s="201"/>
      <c r="M28" s="581"/>
      <c r="N28" s="581"/>
      <c r="O28" s="581"/>
      <c r="P28" s="581"/>
      <c r="Q28" s="581"/>
      <c r="R28" s="581"/>
    </row>
    <row r="29" spans="1:18" x14ac:dyDescent="0.25">
      <c r="A29" s="201"/>
      <c r="B29" s="201"/>
      <c r="C29" s="201"/>
      <c r="D29" s="201"/>
      <c r="E29" s="201"/>
      <c r="F29" s="201"/>
      <c r="G29" s="201"/>
      <c r="H29" s="201"/>
      <c r="I29" s="201"/>
      <c r="J29" s="201"/>
      <c r="K29" s="201"/>
      <c r="L29" s="201"/>
      <c r="M29" s="581"/>
      <c r="N29" s="581"/>
      <c r="O29" s="581"/>
      <c r="P29" s="581"/>
      <c r="Q29" s="581"/>
      <c r="R29" s="581"/>
    </row>
    <row r="30" spans="1:18" x14ac:dyDescent="0.25">
      <c r="A30" s="201"/>
      <c r="B30" s="201"/>
      <c r="C30" s="201"/>
      <c r="D30" s="201"/>
      <c r="E30" s="201"/>
      <c r="F30" s="201"/>
      <c r="G30" s="201"/>
      <c r="H30" s="201"/>
      <c r="I30" s="201"/>
      <c r="J30" s="201"/>
      <c r="K30" s="201"/>
      <c r="L30" s="201"/>
      <c r="M30" s="581"/>
      <c r="N30" s="581"/>
      <c r="O30" s="581"/>
      <c r="P30" s="581"/>
      <c r="Q30" s="581"/>
      <c r="R30" s="581"/>
    </row>
    <row r="31" spans="1:18" x14ac:dyDescent="0.25">
      <c r="A31" s="201"/>
      <c r="B31" s="201"/>
      <c r="C31" s="201"/>
      <c r="D31" s="201"/>
      <c r="E31" s="201"/>
      <c r="F31" s="201"/>
      <c r="G31" s="201"/>
      <c r="H31" s="201"/>
      <c r="I31" s="201"/>
      <c r="J31" s="201"/>
      <c r="K31" s="201"/>
      <c r="L31" s="201"/>
      <c r="M31" s="581"/>
    </row>
    <row r="32" spans="1:18" x14ac:dyDescent="0.25">
      <c r="A32" s="201"/>
      <c r="B32" s="201"/>
      <c r="C32" s="201"/>
      <c r="D32" s="201"/>
      <c r="E32" s="201"/>
      <c r="F32" s="201"/>
      <c r="G32" s="201"/>
      <c r="H32" s="201"/>
      <c r="I32" s="201"/>
      <c r="J32" s="201"/>
      <c r="K32" s="201"/>
      <c r="L32" s="201"/>
      <c r="M32" s="581"/>
    </row>
    <row r="34" spans="7:18" x14ac:dyDescent="0.25">
      <c r="G34" s="620"/>
      <c r="H34" s="581"/>
      <c r="I34" s="581"/>
      <c r="J34" s="581"/>
      <c r="K34" s="581"/>
      <c r="L34" s="581"/>
      <c r="M34" s="581"/>
      <c r="N34" s="581"/>
      <c r="O34" s="581"/>
      <c r="P34" s="581"/>
      <c r="Q34" s="581"/>
      <c r="R34" s="581"/>
    </row>
  </sheetData>
  <sheetProtection algorithmName="SHA-512" hashValue="JlFYG0Gd88iO5HBeCEytHSvMsKXJIx6L8NACwvntdFggb5a1mvK6i5H6sBzlJxY2Gr9xbCaEphpHAkykn8d6jA==" saltValue="SDoCC1iTUt4OXtlplbi3tA==" spinCount="100000" sheet="1" formatCells="0" formatColumns="0" formatRows="0"/>
  <mergeCells count="2">
    <mergeCell ref="B28:D28"/>
    <mergeCell ref="E23:F25"/>
  </mergeCells>
  <pageMargins left="0.7" right="0.7" top="0.75" bottom="0.75" header="0.3" footer="0.3"/>
  <pageSetup paperSize="9" scale="6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454" r:id="rId4" name="Button 6">
              <controlPr defaultSize="0" print="0" autoFill="0" autoPict="0" macro="[0]!LeggTilEA">
                <anchor moveWithCells="1" sizeWithCells="1">
                  <from>
                    <xdr:col>0</xdr:col>
                    <xdr:colOff>85725</xdr:colOff>
                    <xdr:row>16</xdr:row>
                    <xdr:rowOff>66675</xdr:rowOff>
                  </from>
                  <to>
                    <xdr:col>0</xdr:col>
                    <xdr:colOff>390525</xdr:colOff>
                    <xdr:row>16</xdr:row>
                    <xdr:rowOff>161925</xdr:rowOff>
                  </to>
                </anchor>
              </controlPr>
            </control>
          </mc:Choice>
        </mc:AlternateContent>
        <mc:AlternateContent xmlns:mc="http://schemas.openxmlformats.org/markup-compatibility/2006">
          <mc:Choice Requires="x14">
            <control shapeId="104455" r:id="rId5" name="Button 7">
              <controlPr defaultSize="0" print="0" autoFill="0" autoPict="0" macro="[0]!FjernEA">
                <anchor moveWithCells="1" sizeWithCells="1">
                  <from>
                    <xdr:col>0</xdr:col>
                    <xdr:colOff>485775</xdr:colOff>
                    <xdr:row>16</xdr:row>
                    <xdr:rowOff>66675</xdr:rowOff>
                  </from>
                  <to>
                    <xdr:col>0</xdr:col>
                    <xdr:colOff>790575</xdr:colOff>
                    <xdr:row>16</xdr:row>
                    <xdr:rowOff>161925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9">
    <tabColor rgb="FFFFC000"/>
    <pageSetUpPr fitToPage="1"/>
  </sheetPr>
  <dimension ref="A1:R34"/>
  <sheetViews>
    <sheetView showGridLines="0" zoomScaleNormal="100" workbookViewId="0">
      <selection activeCell="C15" sqref="C15"/>
    </sheetView>
  </sheetViews>
  <sheetFormatPr baseColWidth="10" defaultColWidth="9.140625" defaultRowHeight="15" x14ac:dyDescent="0.25"/>
  <cols>
    <col min="1" max="1" width="12.42578125" style="19" customWidth="1"/>
    <col min="2" max="2" width="52.42578125" style="19" customWidth="1"/>
    <col min="3" max="3" width="14" style="19" customWidth="1"/>
    <col min="4" max="13" width="13.140625" style="19" customWidth="1"/>
    <col min="14" max="14" width="10.28515625" bestFit="1" customWidth="1"/>
    <col min="19" max="16384" width="9.140625" style="19"/>
  </cols>
  <sheetData>
    <row r="1" spans="2:18" s="36" customFormat="1" ht="17.25" customHeight="1" x14ac:dyDescent="0.25">
      <c r="B1" s="303" t="s">
        <v>53</v>
      </c>
      <c r="C1" s="304" t="str">
        <f>IF(Registrering!B3="","",Registrering!B3)</f>
        <v/>
      </c>
      <c r="D1" s="581"/>
      <c r="E1" s="581"/>
      <c r="F1" s="581"/>
      <c r="G1" s="581"/>
      <c r="H1" s="581"/>
      <c r="I1" s="581"/>
      <c r="J1" s="39"/>
      <c r="K1" s="45"/>
      <c r="L1" s="38"/>
      <c r="M1" s="581"/>
      <c r="N1"/>
      <c r="O1"/>
      <c r="P1"/>
      <c r="Q1"/>
      <c r="R1"/>
    </row>
    <row r="2" spans="2:18" s="36" customFormat="1" ht="17.25" customHeight="1" x14ac:dyDescent="0.25">
      <c r="B2" s="24" t="s">
        <v>253</v>
      </c>
      <c r="C2" s="44" t="str">
        <f>IF(Registrering!B26="","",Registrering!B26)</f>
        <v/>
      </c>
      <c r="D2" s="581"/>
      <c r="E2" s="581"/>
      <c r="F2" s="581"/>
      <c r="G2" s="581"/>
      <c r="H2" s="581"/>
      <c r="I2" s="581"/>
      <c r="J2" s="39"/>
      <c r="K2" s="45"/>
      <c r="L2" s="38"/>
      <c r="M2" s="581"/>
      <c r="N2"/>
      <c r="O2"/>
      <c r="P2"/>
      <c r="Q2"/>
      <c r="R2"/>
    </row>
    <row r="3" spans="2:18" s="36" customFormat="1" x14ac:dyDescent="0.25">
      <c r="B3" s="193" t="s">
        <v>254</v>
      </c>
      <c r="C3" s="11" t="s">
        <v>70</v>
      </c>
      <c r="D3" s="297">
        <f>Budsjett!K3</f>
        <v>1</v>
      </c>
      <c r="E3" s="298">
        <f>Budsjett!L3</f>
        <v>2</v>
      </c>
      <c r="F3" s="298">
        <f>Budsjett!M3</f>
        <v>3</v>
      </c>
      <c r="G3" s="298">
        <f>Budsjett!N3</f>
        <v>4</v>
      </c>
      <c r="H3" s="298">
        <f>Budsjett!O3</f>
        <v>5</v>
      </c>
      <c r="I3" s="297">
        <f>Budsjett!P3</f>
        <v>6</v>
      </c>
      <c r="J3" s="297">
        <f>Budsjett!Q3</f>
        <v>7</v>
      </c>
      <c r="K3" s="297">
        <f>Budsjett!R3</f>
        <v>8</v>
      </c>
      <c r="L3" s="297">
        <f>Budsjett!S3</f>
        <v>9</v>
      </c>
      <c r="M3" s="297">
        <f>Budsjett!T3</f>
        <v>10</v>
      </c>
      <c r="N3"/>
      <c r="O3"/>
      <c r="P3"/>
      <c r="Q3"/>
      <c r="R3"/>
    </row>
    <row r="4" spans="2:18" s="36" customFormat="1" x14ac:dyDescent="0.25">
      <c r="B4" s="605" t="s">
        <v>66</v>
      </c>
      <c r="C4" s="337">
        <f>SUM(D4:M4)</f>
        <v>0</v>
      </c>
      <c r="D4" s="337">
        <f>Prosjektcontroller_FL!D5</f>
        <v>0</v>
      </c>
      <c r="E4" s="337">
        <f>Prosjektcontroller_FL!E5</f>
        <v>0</v>
      </c>
      <c r="F4" s="337">
        <f>Prosjektcontroller_FL!F5</f>
        <v>0</v>
      </c>
      <c r="G4" s="337">
        <f>Prosjektcontroller_FL!G5</f>
        <v>0</v>
      </c>
      <c r="H4" s="337">
        <f>Prosjektcontroller_FL!H5</f>
        <v>0</v>
      </c>
      <c r="I4" s="337">
        <f>Prosjektcontroller_FL!I5</f>
        <v>0</v>
      </c>
      <c r="J4" s="337">
        <f>Prosjektcontroller_FL!J5</f>
        <v>0</v>
      </c>
      <c r="K4" s="337">
        <f>Prosjektcontroller_FL!K5</f>
        <v>0</v>
      </c>
      <c r="L4" s="337">
        <f>Prosjektcontroller_FL!L5</f>
        <v>0</v>
      </c>
      <c r="M4" s="337">
        <f>Prosjektcontroller_FL!M5</f>
        <v>0</v>
      </c>
      <c r="N4"/>
      <c r="O4"/>
      <c r="P4"/>
      <c r="Q4"/>
      <c r="R4"/>
    </row>
    <row r="5" spans="2:18" s="36" customFormat="1" x14ac:dyDescent="0.25">
      <c r="B5" s="605" t="s">
        <v>264</v>
      </c>
      <c r="C5" s="337">
        <f t="shared" ref="C5:C8" si="0">SUM(D5:M5)</f>
        <v>0</v>
      </c>
      <c r="D5" s="337">
        <f>Prosjektcontroller_FL!D6</f>
        <v>0</v>
      </c>
      <c r="E5" s="337">
        <f>Prosjektcontroller_FL!E6</f>
        <v>0</v>
      </c>
      <c r="F5" s="337">
        <f>Prosjektcontroller_FL!F6</f>
        <v>0</v>
      </c>
      <c r="G5" s="337">
        <f>Prosjektcontroller_FL!G6</f>
        <v>0</v>
      </c>
      <c r="H5" s="337">
        <f>Prosjektcontroller_FL!H6</f>
        <v>0</v>
      </c>
      <c r="I5" s="337">
        <f>Prosjektcontroller_FL!I6</f>
        <v>0</v>
      </c>
      <c r="J5" s="337">
        <f>Prosjektcontroller_FL!J6</f>
        <v>0</v>
      </c>
      <c r="K5" s="337">
        <f>Prosjektcontroller_FL!K6</f>
        <v>0</v>
      </c>
      <c r="L5" s="337">
        <f>Prosjektcontroller_FL!L6</f>
        <v>0</v>
      </c>
      <c r="M5" s="337">
        <f>Prosjektcontroller_FL!M6</f>
        <v>0</v>
      </c>
      <c r="N5"/>
      <c r="O5"/>
      <c r="P5"/>
      <c r="Q5"/>
      <c r="R5"/>
    </row>
    <row r="6" spans="2:18" s="36" customFormat="1" x14ac:dyDescent="0.25">
      <c r="B6" s="605" t="s">
        <v>271</v>
      </c>
      <c r="C6" s="337">
        <f t="shared" si="0"/>
        <v>0</v>
      </c>
      <c r="D6" s="337">
        <f>Prosjektcontroller_FL!D7</f>
        <v>0</v>
      </c>
      <c r="E6" s="337">
        <f>Prosjektcontroller_FL!E7</f>
        <v>0</v>
      </c>
      <c r="F6" s="337">
        <f>Prosjektcontroller_FL!F7</f>
        <v>0</v>
      </c>
      <c r="G6" s="337">
        <f>Prosjektcontroller_FL!G7</f>
        <v>0</v>
      </c>
      <c r="H6" s="337">
        <f>Prosjektcontroller_FL!H7</f>
        <v>0</v>
      </c>
      <c r="I6" s="337">
        <f>Prosjektcontroller_FL!I7</f>
        <v>0</v>
      </c>
      <c r="J6" s="337">
        <f>Prosjektcontroller_FL!J7</f>
        <v>0</v>
      </c>
      <c r="K6" s="337">
        <f>Prosjektcontroller_FL!K7</f>
        <v>0</v>
      </c>
      <c r="L6" s="337">
        <f>Prosjektcontroller_FL!L7</f>
        <v>0</v>
      </c>
      <c r="M6" s="337">
        <f>Prosjektcontroller_FL!M7</f>
        <v>0</v>
      </c>
      <c r="N6"/>
      <c r="O6"/>
      <c r="P6"/>
      <c r="Q6"/>
      <c r="R6"/>
    </row>
    <row r="7" spans="2:18" s="36" customFormat="1" x14ac:dyDescent="0.25">
      <c r="B7" s="290" t="s">
        <v>95</v>
      </c>
      <c r="C7" s="337">
        <f t="shared" si="0"/>
        <v>0</v>
      </c>
      <c r="D7" s="337">
        <f>Prosjektcontroller_FL!D8</f>
        <v>0</v>
      </c>
      <c r="E7" s="337">
        <f>Prosjektcontroller_FL!E8</f>
        <v>0</v>
      </c>
      <c r="F7" s="337">
        <f>Prosjektcontroller_FL!F8</f>
        <v>0</v>
      </c>
      <c r="G7" s="337">
        <f>Prosjektcontroller_FL!G8</f>
        <v>0</v>
      </c>
      <c r="H7" s="337">
        <f>Prosjektcontroller_FL!H8</f>
        <v>0</v>
      </c>
      <c r="I7" s="337">
        <f>Prosjektcontroller_FL!I8</f>
        <v>0</v>
      </c>
      <c r="J7" s="337">
        <f>Prosjektcontroller_FL!J8</f>
        <v>0</v>
      </c>
      <c r="K7" s="337">
        <f>Prosjektcontroller_FL!K8</f>
        <v>0</v>
      </c>
      <c r="L7" s="337">
        <f>Prosjektcontroller_FL!L8</f>
        <v>0</v>
      </c>
      <c r="M7" s="337">
        <f>Prosjektcontroller_FL!M8</f>
        <v>0</v>
      </c>
      <c r="N7"/>
      <c r="O7"/>
      <c r="P7"/>
      <c r="Q7"/>
      <c r="R7"/>
    </row>
    <row r="8" spans="2:18" s="36" customFormat="1" x14ac:dyDescent="0.25">
      <c r="B8" s="381" t="s">
        <v>257</v>
      </c>
      <c r="C8" s="382">
        <f t="shared" si="0"/>
        <v>0</v>
      </c>
      <c r="D8" s="382">
        <f>SUM(D4:D7)</f>
        <v>0</v>
      </c>
      <c r="E8" s="382">
        <f>SUM(E4:E7)</f>
        <v>0</v>
      </c>
      <c r="F8" s="382">
        <f t="shared" ref="F8:M8" si="1">SUM(F4:F7)</f>
        <v>0</v>
      </c>
      <c r="G8" s="382">
        <f t="shared" si="1"/>
        <v>0</v>
      </c>
      <c r="H8" s="382">
        <f t="shared" si="1"/>
        <v>0</v>
      </c>
      <c r="I8" s="382">
        <f t="shared" si="1"/>
        <v>0</v>
      </c>
      <c r="J8" s="382">
        <f t="shared" si="1"/>
        <v>0</v>
      </c>
      <c r="K8" s="382">
        <f t="shared" si="1"/>
        <v>0</v>
      </c>
      <c r="L8" s="382">
        <f t="shared" si="1"/>
        <v>0</v>
      </c>
      <c r="M8" s="382">
        <f t="shared" si="1"/>
        <v>0</v>
      </c>
      <c r="N8"/>
      <c r="O8"/>
      <c r="P8"/>
      <c r="Q8"/>
      <c r="R8"/>
    </row>
    <row r="9" spans="2:18" ht="4.5" customHeight="1" x14ac:dyDescent="0.25">
      <c r="B9" s="581"/>
      <c r="C9" s="581"/>
      <c r="D9" s="33"/>
      <c r="E9" s="581"/>
      <c r="F9" s="581"/>
      <c r="G9" s="581"/>
      <c r="H9" s="581"/>
      <c r="I9" s="581"/>
      <c r="J9" s="581"/>
      <c r="K9" s="581"/>
      <c r="L9" s="581"/>
      <c r="M9" s="581"/>
    </row>
    <row r="10" spans="2:18" x14ac:dyDescent="0.25">
      <c r="B10" s="193" t="s">
        <v>298</v>
      </c>
      <c r="C10" s="11" t="str">
        <f>C3</f>
        <v>Totalt</v>
      </c>
      <c r="D10" s="299">
        <f t="shared" ref="D10:M10" si="2">D3</f>
        <v>1</v>
      </c>
      <c r="E10" s="299">
        <f t="shared" si="2"/>
        <v>2</v>
      </c>
      <c r="F10" s="299">
        <f t="shared" si="2"/>
        <v>3</v>
      </c>
      <c r="G10" s="299">
        <f t="shared" si="2"/>
        <v>4</v>
      </c>
      <c r="H10" s="299">
        <f t="shared" si="2"/>
        <v>5</v>
      </c>
      <c r="I10" s="299">
        <f t="shared" si="2"/>
        <v>6</v>
      </c>
      <c r="J10" s="299">
        <f t="shared" si="2"/>
        <v>7</v>
      </c>
      <c r="K10" s="299">
        <f t="shared" si="2"/>
        <v>8</v>
      </c>
      <c r="L10" s="299">
        <f t="shared" si="2"/>
        <v>9</v>
      </c>
      <c r="M10" s="299">
        <f t="shared" si="2"/>
        <v>10</v>
      </c>
    </row>
    <row r="11" spans="2:18" x14ac:dyDescent="0.25">
      <c r="B11" s="84" t="s">
        <v>67</v>
      </c>
      <c r="C11" s="14">
        <f>SUM(D11:M11)</f>
        <v>0</v>
      </c>
      <c r="D11" s="15">
        <f>Prosjektcontroller_FL!D15</f>
        <v>0</v>
      </c>
      <c r="E11" s="15">
        <f>Prosjektcontroller_FL!E15</f>
        <v>0</v>
      </c>
      <c r="F11" s="15">
        <f>Prosjektcontroller_FL!F15</f>
        <v>0</v>
      </c>
      <c r="G11" s="15">
        <f>Prosjektcontroller_FL!G15</f>
        <v>0</v>
      </c>
      <c r="H11" s="15">
        <f>Prosjektcontroller_FL!H15</f>
        <v>0</v>
      </c>
      <c r="I11" s="15">
        <f>Prosjektcontroller_FL!I15</f>
        <v>0</v>
      </c>
      <c r="J11" s="15">
        <f>Prosjektcontroller_FL!J15</f>
        <v>0</v>
      </c>
      <c r="K11" s="15">
        <f>Prosjektcontroller_FL!K15</f>
        <v>0</v>
      </c>
      <c r="L11" s="15">
        <f>Prosjektcontroller_FL!L15</f>
        <v>0</v>
      </c>
      <c r="M11" s="15">
        <f>Prosjektcontroller_FL!M15</f>
        <v>0</v>
      </c>
    </row>
    <row r="12" spans="2:18" x14ac:dyDescent="0.25">
      <c r="B12" s="204" t="s">
        <v>299</v>
      </c>
      <c r="C12" s="14"/>
      <c r="D12" s="15"/>
      <c r="E12" s="15"/>
      <c r="F12" s="15"/>
      <c r="G12" s="15"/>
      <c r="H12" s="15"/>
      <c r="I12" s="15"/>
      <c r="J12" s="15"/>
      <c r="K12" s="15"/>
      <c r="L12" s="15"/>
      <c r="M12" s="15"/>
    </row>
    <row r="13" spans="2:18" x14ac:dyDescent="0.25">
      <c r="B13" s="605" t="s">
        <v>264</v>
      </c>
      <c r="C13" s="14">
        <f t="shared" ref="C13:C15" si="3">SUM(D13:M13)</f>
        <v>0</v>
      </c>
      <c r="D13" s="15">
        <f>-Prosjektcontroller_FL!D17</f>
        <v>0</v>
      </c>
      <c r="E13" s="15">
        <f>-Prosjektcontroller_FL!E17</f>
        <v>0</v>
      </c>
      <c r="F13" s="15">
        <f>-Prosjektcontroller_FL!F17</f>
        <v>0</v>
      </c>
      <c r="G13" s="15">
        <f>-Prosjektcontroller_FL!G17</f>
        <v>0</v>
      </c>
      <c r="H13" s="15">
        <f>-Prosjektcontroller_FL!H17</f>
        <v>0</v>
      </c>
      <c r="I13" s="15">
        <f>-Prosjektcontroller_FL!I17</f>
        <v>0</v>
      </c>
      <c r="J13" s="15">
        <f>-Prosjektcontroller_FL!J17</f>
        <v>0</v>
      </c>
      <c r="K13" s="15">
        <f>-Prosjektcontroller_FL!K17</f>
        <v>0</v>
      </c>
      <c r="L13" s="15">
        <f>-Prosjektcontroller_FL!L17</f>
        <v>0</v>
      </c>
      <c r="M13" s="15">
        <f>-Prosjektcontroller_FL!M17</f>
        <v>0</v>
      </c>
    </row>
    <row r="14" spans="2:18" x14ac:dyDescent="0.25">
      <c r="B14" s="605" t="s">
        <v>265</v>
      </c>
      <c r="C14" s="14">
        <f t="shared" si="3"/>
        <v>0</v>
      </c>
      <c r="D14" s="15">
        <f>-Prosjektcontroller_FL!D18</f>
        <v>0</v>
      </c>
      <c r="E14" s="15">
        <f>-Prosjektcontroller_FL!E18</f>
        <v>0</v>
      </c>
      <c r="F14" s="15">
        <f>-Prosjektcontroller_FL!F18</f>
        <v>0</v>
      </c>
      <c r="G14" s="15">
        <f>-Prosjektcontroller_FL!G18</f>
        <v>0</v>
      </c>
      <c r="H14" s="15">
        <f>-Prosjektcontroller_FL!H18</f>
        <v>0</v>
      </c>
      <c r="I14" s="15">
        <f>-Prosjektcontroller_FL!I18</f>
        <v>0</v>
      </c>
      <c r="J14" s="15">
        <f>-Prosjektcontroller_FL!J18</f>
        <v>0</v>
      </c>
      <c r="K14" s="15">
        <f>-Prosjektcontroller_FL!K18</f>
        <v>0</v>
      </c>
      <c r="L14" s="15">
        <f>-Prosjektcontroller_FL!L18</f>
        <v>0</v>
      </c>
      <c r="M14" s="15">
        <f>-Prosjektcontroller_FL!M18</f>
        <v>0</v>
      </c>
      <c r="N14" s="581"/>
      <c r="O14" s="581"/>
      <c r="P14" s="581"/>
      <c r="Q14" s="581"/>
      <c r="R14" s="581"/>
    </row>
    <row r="15" spans="2:18" x14ac:dyDescent="0.25">
      <c r="B15" s="605" t="s">
        <v>266</v>
      </c>
      <c r="C15" s="14">
        <f t="shared" si="3"/>
        <v>0</v>
      </c>
      <c r="D15" s="15">
        <f>-Prosjektcontroller_FL!D19</f>
        <v>0</v>
      </c>
      <c r="E15" s="15">
        <f>-Prosjektcontroller_FL!E19</f>
        <v>0</v>
      </c>
      <c r="F15" s="15">
        <f>-Prosjektcontroller_FL!F19</f>
        <v>0</v>
      </c>
      <c r="G15" s="15">
        <f>-Prosjektcontroller_FL!G19</f>
        <v>0</v>
      </c>
      <c r="H15" s="15">
        <f>-Prosjektcontroller_FL!H19</f>
        <v>0</v>
      </c>
      <c r="I15" s="15">
        <f>-Prosjektcontroller_FL!I19</f>
        <v>0</v>
      </c>
      <c r="J15" s="15">
        <f>-Prosjektcontroller_FL!J19</f>
        <v>0</v>
      </c>
      <c r="K15" s="15">
        <f>-Prosjektcontroller_FL!K19</f>
        <v>0</v>
      </c>
      <c r="L15" s="15">
        <f>-Prosjektcontroller_FL!L19</f>
        <v>0</v>
      </c>
      <c r="M15" s="15">
        <f>-Prosjektcontroller_FL!M19</f>
        <v>0</v>
      </c>
      <c r="N15" s="581"/>
      <c r="O15" s="581"/>
      <c r="P15" s="581"/>
      <c r="Q15" s="581"/>
      <c r="R15" s="581"/>
    </row>
    <row r="16" spans="2:18" x14ac:dyDescent="0.25">
      <c r="B16" s="205" t="s">
        <v>269</v>
      </c>
      <c r="C16" s="15">
        <f>SUM(D16:M16)</f>
        <v>0</v>
      </c>
      <c r="D16" s="15">
        <f>Prosjektcontroller_FL!D22</f>
        <v>0</v>
      </c>
      <c r="E16" s="15">
        <f>Prosjektcontroller_FL!E22</f>
        <v>0</v>
      </c>
      <c r="F16" s="15">
        <f>Prosjektcontroller_FL!F22</f>
        <v>0</v>
      </c>
      <c r="G16" s="15">
        <f>Prosjektcontroller_FL!G22</f>
        <v>0</v>
      </c>
      <c r="H16" s="15">
        <f>Prosjektcontroller_FL!H22</f>
        <v>0</v>
      </c>
      <c r="I16" s="15">
        <f>Prosjektcontroller_FL!I22</f>
        <v>0</v>
      </c>
      <c r="J16" s="15">
        <f>Prosjektcontroller_FL!J22</f>
        <v>0</v>
      </c>
      <c r="K16" s="15">
        <f>Prosjektcontroller_FL!K22</f>
        <v>0</v>
      </c>
      <c r="L16" s="15">
        <f>Prosjektcontroller_FL!L22</f>
        <v>0</v>
      </c>
      <c r="M16" s="15">
        <f>Prosjektcontroller_FL!M22</f>
        <v>0</v>
      </c>
      <c r="N16" s="581"/>
      <c r="O16" s="581"/>
      <c r="P16" s="581"/>
      <c r="Q16" s="581"/>
      <c r="R16" s="581"/>
    </row>
    <row r="17" spans="1:18" x14ac:dyDescent="0.25">
      <c r="A17" s="581"/>
      <c r="B17" s="205" t="s">
        <v>170</v>
      </c>
      <c r="C17" s="15">
        <f>SUM(D17:M17)</f>
        <v>0</v>
      </c>
      <c r="D17" s="15">
        <f>Prosjektcontroller_FL!D29</f>
        <v>0</v>
      </c>
      <c r="E17" s="15">
        <f>Prosjektcontroller_FL!E29</f>
        <v>0</v>
      </c>
      <c r="F17" s="15">
        <f>Prosjektcontroller_FL!F29</f>
        <v>0</v>
      </c>
      <c r="G17" s="15">
        <f>Prosjektcontroller_FL!G29</f>
        <v>0</v>
      </c>
      <c r="H17" s="15">
        <f>Prosjektcontroller_FL!H29</f>
        <v>0</v>
      </c>
      <c r="I17" s="15">
        <f>Prosjektcontroller_FL!I29</f>
        <v>0</v>
      </c>
      <c r="J17" s="15">
        <f>Prosjektcontroller_FL!J29</f>
        <v>0</v>
      </c>
      <c r="K17" s="15">
        <f>Prosjektcontroller_FL!K29</f>
        <v>0</v>
      </c>
      <c r="L17" s="15">
        <f>Prosjektcontroller_FL!L29</f>
        <v>0</v>
      </c>
      <c r="M17" s="15">
        <f>Prosjektcontroller_FL!M29</f>
        <v>0</v>
      </c>
      <c r="N17" s="581"/>
      <c r="O17" s="581"/>
      <c r="P17" s="581"/>
      <c r="Q17" s="581"/>
      <c r="R17" s="581"/>
    </row>
    <row r="18" spans="1:18" x14ac:dyDescent="0.25">
      <c r="A18" s="581"/>
      <c r="B18" s="12" t="s">
        <v>299</v>
      </c>
      <c r="C18" s="13">
        <f>SUM(D18:M18)</f>
        <v>0</v>
      </c>
      <c r="D18" s="13">
        <f>SUM(D13:D17)</f>
        <v>0</v>
      </c>
      <c r="E18" s="13">
        <f t="shared" ref="E18:M18" si="4">SUM(E13:E17)</f>
        <v>0</v>
      </c>
      <c r="F18" s="13">
        <f t="shared" si="4"/>
        <v>0</v>
      </c>
      <c r="G18" s="13">
        <f t="shared" si="4"/>
        <v>0</v>
      </c>
      <c r="H18" s="13">
        <f t="shared" si="4"/>
        <v>0</v>
      </c>
      <c r="I18" s="13">
        <f t="shared" si="4"/>
        <v>0</v>
      </c>
      <c r="J18" s="13">
        <f t="shared" si="4"/>
        <v>0</v>
      </c>
      <c r="K18" s="13">
        <f t="shared" si="4"/>
        <v>0</v>
      </c>
      <c r="L18" s="13">
        <f t="shared" si="4"/>
        <v>0</v>
      </c>
      <c r="M18" s="13">
        <f t="shared" si="4"/>
        <v>0</v>
      </c>
      <c r="N18" s="581"/>
      <c r="O18" s="581"/>
      <c r="P18" s="581"/>
      <c r="Q18" s="581"/>
      <c r="R18" s="581"/>
    </row>
    <row r="19" spans="1:18" x14ac:dyDescent="0.25">
      <c r="A19" s="581"/>
      <c r="B19" s="343" t="s">
        <v>301</v>
      </c>
      <c r="C19" s="14">
        <f>SUM(D19:M19)</f>
        <v>-6250000</v>
      </c>
      <c r="D19" s="342">
        <v>-1562500</v>
      </c>
      <c r="E19" s="342">
        <v>-1562500</v>
      </c>
      <c r="F19" s="342">
        <v>-1562500</v>
      </c>
      <c r="G19" s="342">
        <v>-1562500</v>
      </c>
      <c r="H19" s="342"/>
      <c r="I19" s="342"/>
      <c r="J19" s="342"/>
      <c r="K19" s="342"/>
      <c r="L19" s="342"/>
      <c r="M19" s="342"/>
      <c r="N19" s="581"/>
      <c r="O19" s="581"/>
      <c r="P19" s="581"/>
      <c r="Q19" s="581"/>
      <c r="R19" s="581"/>
    </row>
    <row r="20" spans="1:18" x14ac:dyDescent="0.25">
      <c r="A20" s="581"/>
      <c r="B20" s="343"/>
      <c r="C20" s="14">
        <f t="shared" ref="C20:C21" si="5">SUM(D20:M20)</f>
        <v>0</v>
      </c>
      <c r="D20" s="342"/>
      <c r="E20" s="342"/>
      <c r="F20" s="342"/>
      <c r="G20" s="342"/>
      <c r="H20" s="342"/>
      <c r="I20" s="342"/>
      <c r="J20" s="342"/>
      <c r="K20" s="342"/>
      <c r="L20" s="342"/>
      <c r="M20" s="342"/>
      <c r="N20" s="581"/>
      <c r="O20" s="581"/>
      <c r="P20" s="581"/>
      <c r="Q20" s="581"/>
      <c r="R20" s="581"/>
    </row>
    <row r="21" spans="1:18" x14ac:dyDescent="0.25">
      <c r="A21" s="581"/>
      <c r="B21" s="343"/>
      <c r="C21" s="14">
        <f t="shared" si="5"/>
        <v>0</v>
      </c>
      <c r="D21" s="622"/>
      <c r="E21" s="622"/>
      <c r="F21" s="622"/>
      <c r="G21" s="622"/>
      <c r="H21" s="622"/>
      <c r="I21" s="622"/>
      <c r="J21" s="622"/>
      <c r="K21" s="622"/>
      <c r="L21" s="622"/>
      <c r="M21" s="622"/>
      <c r="N21" s="581"/>
      <c r="O21" s="581"/>
      <c r="P21" s="581"/>
      <c r="Q21" s="581"/>
      <c r="R21" s="581"/>
    </row>
    <row r="22" spans="1:18" x14ac:dyDescent="0.25">
      <c r="A22" s="581"/>
      <c r="B22" s="13" t="s">
        <v>300</v>
      </c>
      <c r="C22" s="13">
        <f>SUM(D22:M22)</f>
        <v>-6250000</v>
      </c>
      <c r="D22" s="13">
        <f>D18+(SUM(D19:D21))</f>
        <v>-1562500</v>
      </c>
      <c r="E22" s="13">
        <f t="shared" ref="E22:M22" si="6">E18+(SUM(E19:E21))</f>
        <v>-1562500</v>
      </c>
      <c r="F22" s="13">
        <f t="shared" si="6"/>
        <v>-1562500</v>
      </c>
      <c r="G22" s="13">
        <f t="shared" si="6"/>
        <v>-1562500</v>
      </c>
      <c r="H22" s="13">
        <f t="shared" si="6"/>
        <v>0</v>
      </c>
      <c r="I22" s="13">
        <f t="shared" si="6"/>
        <v>0</v>
      </c>
      <c r="J22" s="13">
        <f t="shared" si="6"/>
        <v>0</v>
      </c>
      <c r="K22" s="13">
        <f t="shared" si="6"/>
        <v>0</v>
      </c>
      <c r="L22" s="13">
        <f t="shared" si="6"/>
        <v>0</v>
      </c>
      <c r="M22" s="13">
        <f t="shared" si="6"/>
        <v>0</v>
      </c>
      <c r="N22" s="581"/>
      <c r="O22" s="581"/>
      <c r="P22" s="581"/>
      <c r="Q22" s="581"/>
      <c r="R22" s="581"/>
    </row>
    <row r="23" spans="1:18" x14ac:dyDescent="0.25">
      <c r="A23" s="581"/>
      <c r="B23" s="85"/>
      <c r="C23" s="85"/>
      <c r="D23" s="85"/>
      <c r="E23" s="85"/>
      <c r="F23" s="85"/>
      <c r="G23" s="85"/>
      <c r="H23" s="85"/>
      <c r="I23" s="85"/>
      <c r="J23" s="85"/>
      <c r="K23" s="581"/>
      <c r="L23" s="85"/>
      <c r="M23" s="85"/>
      <c r="N23" s="581"/>
      <c r="O23" s="581"/>
      <c r="P23" s="581"/>
      <c r="Q23" s="581"/>
      <c r="R23" s="581"/>
    </row>
    <row r="24" spans="1:18" ht="15" customHeight="1" x14ac:dyDescent="0.25">
      <c r="A24" s="581"/>
      <c r="B24" s="605" t="s">
        <v>280</v>
      </c>
      <c r="C24" s="610">
        <f>Prosjektcontroller_FL!C44</f>
        <v>0</v>
      </c>
      <c r="D24" s="194"/>
      <c r="E24" s="765"/>
      <c r="F24" s="765"/>
      <c r="G24" s="621"/>
      <c r="H24" s="621"/>
      <c r="I24" s="621"/>
      <c r="J24" s="621"/>
      <c r="K24" s="621"/>
      <c r="L24" s="621"/>
      <c r="M24" s="621"/>
      <c r="N24" s="581"/>
      <c r="O24" s="581"/>
      <c r="P24" s="581"/>
      <c r="Q24" s="581"/>
      <c r="R24" s="581"/>
    </row>
    <row r="25" spans="1:18" ht="15" customHeight="1" x14ac:dyDescent="0.25">
      <c r="A25" s="581"/>
      <c r="B25" s="605" t="s">
        <v>292</v>
      </c>
      <c r="C25" s="610">
        <f>Prosjektcontroller_FL!C45</f>
        <v>0</v>
      </c>
      <c r="D25" s="522"/>
      <c r="E25" s="522"/>
      <c r="F25" s="611"/>
      <c r="G25" s="611"/>
      <c r="H25" s="611"/>
      <c r="I25" s="611"/>
      <c r="J25" s="611"/>
      <c r="K25" s="611"/>
      <c r="L25" s="611"/>
      <c r="M25" s="611"/>
      <c r="N25" s="581"/>
      <c r="O25" s="581"/>
      <c r="P25" s="581"/>
      <c r="Q25" s="581"/>
      <c r="R25" s="581"/>
    </row>
    <row r="26" spans="1:18" ht="15" customHeight="1" x14ac:dyDescent="0.25">
      <c r="A26" s="581"/>
      <c r="B26" s="201"/>
      <c r="C26" s="201"/>
      <c r="D26" s="201"/>
      <c r="E26" s="201"/>
      <c r="F26" s="201"/>
      <c r="G26" s="201"/>
      <c r="H26" s="201"/>
      <c r="I26" s="201"/>
      <c r="J26" s="201"/>
      <c r="K26" s="201"/>
      <c r="L26" s="201"/>
      <c r="M26" s="581"/>
      <c r="N26" s="581"/>
      <c r="O26" s="581"/>
      <c r="P26" s="581"/>
      <c r="Q26" s="581"/>
      <c r="R26" s="581"/>
    </row>
    <row r="27" spans="1:18" x14ac:dyDescent="0.25">
      <c r="A27" s="201"/>
      <c r="B27" s="764"/>
      <c r="C27" s="764"/>
      <c r="D27" s="764"/>
      <c r="E27" s="201"/>
      <c r="F27" s="201"/>
      <c r="G27" s="201"/>
      <c r="H27" s="201"/>
      <c r="I27" s="201"/>
      <c r="J27" s="201"/>
      <c r="K27" s="201"/>
      <c r="L27" s="201"/>
      <c r="M27" s="581"/>
      <c r="N27" s="581"/>
      <c r="O27" s="581"/>
      <c r="P27" s="581"/>
      <c r="Q27" s="581"/>
      <c r="R27" s="581"/>
    </row>
    <row r="28" spans="1:18" ht="36" customHeight="1" x14ac:dyDescent="0.25">
      <c r="A28" s="201"/>
      <c r="B28" s="201"/>
      <c r="C28" s="201"/>
      <c r="D28" s="201"/>
      <c r="E28" s="201"/>
      <c r="F28" s="201"/>
      <c r="G28" s="201"/>
      <c r="H28" s="201"/>
      <c r="I28" s="201"/>
      <c r="J28" s="201"/>
      <c r="K28" s="201"/>
      <c r="L28" s="201"/>
      <c r="M28" s="581"/>
      <c r="N28" s="581"/>
      <c r="O28" s="581"/>
      <c r="P28" s="581"/>
      <c r="Q28" s="581"/>
      <c r="R28" s="581"/>
    </row>
    <row r="29" spans="1:18" x14ac:dyDescent="0.25">
      <c r="A29" s="201"/>
      <c r="B29" s="201"/>
      <c r="C29" s="201"/>
      <c r="D29" s="201"/>
      <c r="E29" s="201"/>
      <c r="F29" s="201"/>
      <c r="G29" s="201"/>
      <c r="H29" s="201"/>
      <c r="I29" s="201"/>
      <c r="J29" s="201"/>
      <c r="K29" s="201"/>
      <c r="L29" s="201"/>
      <c r="M29" s="581"/>
      <c r="N29" s="581"/>
      <c r="O29" s="581"/>
      <c r="P29" s="581"/>
      <c r="Q29" s="581"/>
      <c r="R29" s="581"/>
    </row>
    <row r="30" spans="1:18" x14ac:dyDescent="0.25">
      <c r="A30" s="201"/>
      <c r="B30" s="201"/>
      <c r="C30" s="201"/>
      <c r="D30" s="201"/>
      <c r="E30" s="201"/>
      <c r="F30" s="201"/>
      <c r="G30" s="201"/>
      <c r="H30" s="201"/>
      <c r="I30" s="201"/>
      <c r="J30" s="201"/>
      <c r="K30" s="201"/>
      <c r="L30" s="201"/>
      <c r="M30" s="581"/>
      <c r="N30" s="581"/>
      <c r="O30" s="581"/>
      <c r="P30" s="581"/>
      <c r="Q30" s="581"/>
      <c r="R30" s="581"/>
    </row>
    <row r="31" spans="1:18" x14ac:dyDescent="0.25">
      <c r="A31" s="201"/>
      <c r="B31" s="201"/>
      <c r="C31" s="201"/>
      <c r="D31" s="201"/>
      <c r="E31" s="201"/>
      <c r="F31" s="201"/>
      <c r="G31" s="201"/>
      <c r="H31" s="201"/>
      <c r="I31" s="201"/>
      <c r="J31" s="201"/>
      <c r="K31" s="201"/>
      <c r="L31" s="201"/>
      <c r="M31" s="581"/>
    </row>
    <row r="32" spans="1:18" x14ac:dyDescent="0.25">
      <c r="A32" s="201"/>
      <c r="B32" s="581"/>
      <c r="C32" s="581"/>
      <c r="D32" s="581"/>
      <c r="E32" s="581"/>
      <c r="F32" s="581"/>
      <c r="G32" s="581"/>
      <c r="H32" s="581"/>
      <c r="I32" s="581"/>
      <c r="J32" s="581"/>
      <c r="K32" s="581"/>
      <c r="L32" s="581"/>
      <c r="M32" s="581"/>
    </row>
    <row r="33" spans="7:18" x14ac:dyDescent="0.25">
      <c r="G33" s="620"/>
      <c r="H33" s="581"/>
      <c r="I33" s="581"/>
      <c r="J33" s="581"/>
      <c r="K33" s="581"/>
      <c r="L33" s="581"/>
      <c r="M33" s="581"/>
    </row>
    <row r="34" spans="7:18" x14ac:dyDescent="0.25">
      <c r="G34" s="581"/>
      <c r="H34" s="581"/>
      <c r="I34" s="581"/>
      <c r="J34" s="581"/>
      <c r="K34" s="581"/>
      <c r="L34" s="581"/>
      <c r="M34" s="581"/>
      <c r="N34" s="581"/>
      <c r="O34" s="581"/>
      <c r="P34" s="581"/>
      <c r="Q34" s="581"/>
      <c r="R34" s="581"/>
    </row>
  </sheetData>
  <sheetProtection algorithmName="SHA-512" hashValue="16MwgzWQ5A/nkLySW4LfDOWsKIXvAviRiv7bMe8Q4aIsSKT/C98pa8g+Skx0HqIR4jcdcF2W55HpPukcmmcQhQ==" saltValue="vRvY32qXEj3ND9BZu98pNg==" spinCount="100000" sheet="1" objects="1" scenarios="1" formatCells="0" formatColumns="0" formatRows="0"/>
  <mergeCells count="2">
    <mergeCell ref="E24:F24"/>
    <mergeCell ref="B27:D27"/>
  </mergeCells>
  <conditionalFormatting sqref="N3">
    <cfRule type="expression" dxfId="29" priority="1" stopIfTrue="1">
      <formula>#REF!="NEI"</formula>
    </cfRule>
  </conditionalFormatting>
  <pageMargins left="0.7" right="0.7" top="0.75" bottom="0.75" header="0.3" footer="0.3"/>
  <pageSetup paperSize="9" scale="6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9025" r:id="rId4" name="Button 1">
              <controlPr defaultSize="0" print="0" autoFill="0" autoPict="0" macro="[0]!LeggTilEA">
                <anchor moveWithCells="1" sizeWithCells="1">
                  <from>
                    <xdr:col>0</xdr:col>
                    <xdr:colOff>85725</xdr:colOff>
                    <xdr:row>18</xdr:row>
                    <xdr:rowOff>66675</xdr:rowOff>
                  </from>
                  <to>
                    <xdr:col>0</xdr:col>
                    <xdr:colOff>390525</xdr:colOff>
                    <xdr:row>18</xdr:row>
                    <xdr:rowOff>161925</xdr:rowOff>
                  </to>
                </anchor>
              </controlPr>
            </control>
          </mc:Choice>
        </mc:AlternateContent>
        <mc:AlternateContent xmlns:mc="http://schemas.openxmlformats.org/markup-compatibility/2006">
          <mc:Choice Requires="x14">
            <control shapeId="129026" r:id="rId5" name="Button 2">
              <controlPr defaultSize="0" print="0" autoFill="0" autoPict="0" macro="[0]!FjernEA">
                <anchor moveWithCells="1" sizeWithCells="1">
                  <from>
                    <xdr:col>0</xdr:col>
                    <xdr:colOff>485775</xdr:colOff>
                    <xdr:row>18</xdr:row>
                    <xdr:rowOff>66675</xdr:rowOff>
                  </from>
                  <to>
                    <xdr:col>0</xdr:col>
                    <xdr:colOff>790575</xdr:colOff>
                    <xdr:row>18</xdr:row>
                    <xdr:rowOff>161925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
    <tabColor theme="9"/>
  </sheetPr>
  <dimension ref="B1:O27"/>
  <sheetViews>
    <sheetView showGridLines="0" topLeftCell="B1" workbookViewId="0">
      <selection activeCell="B1" sqref="B1"/>
    </sheetView>
  </sheetViews>
  <sheetFormatPr baseColWidth="10" defaultColWidth="9.140625" defaultRowHeight="15" x14ac:dyDescent="0.25"/>
  <cols>
    <col min="1" max="1" width="0.85546875" style="239" customWidth="1"/>
    <col min="2" max="2" width="34.28515625" style="239" customWidth="1"/>
    <col min="3" max="3" width="17" style="239" customWidth="1"/>
    <col min="4" max="4" width="16.42578125" style="239" customWidth="1"/>
    <col min="5" max="5" width="17.42578125" style="239" customWidth="1"/>
    <col min="6" max="6" width="18.140625" style="239" customWidth="1"/>
    <col min="7" max="7" width="16.28515625" style="239" customWidth="1"/>
    <col min="8" max="9" width="16.7109375" style="239" customWidth="1"/>
    <col min="10" max="10" width="18" style="239" customWidth="1"/>
    <col min="11" max="11" width="20.28515625" style="239" customWidth="1"/>
    <col min="12" max="12" width="16" style="239" customWidth="1"/>
    <col min="13" max="13" width="21.140625" style="239" customWidth="1"/>
    <col min="14" max="14" width="9.140625" style="239"/>
    <col min="15" max="15" width="9.7109375" style="239" bestFit="1" customWidth="1"/>
    <col min="16" max="16384" width="9.140625" style="239"/>
  </cols>
  <sheetData>
    <row r="1" spans="2:13" x14ac:dyDescent="0.25">
      <c r="B1" s="24" t="s">
        <v>53</v>
      </c>
      <c r="C1" s="39" t="str">
        <f>IF(Registrering!B3="","",Registrering!B3)</f>
        <v/>
      </c>
      <c r="D1" s="45"/>
      <c r="E1" s="38"/>
      <c r="F1" s="601"/>
      <c r="G1" s="601"/>
      <c r="H1" s="601"/>
      <c r="I1" s="601"/>
      <c r="J1" s="601"/>
      <c r="K1" s="601"/>
      <c r="L1" s="601"/>
      <c r="M1" s="601"/>
    </row>
    <row r="2" spans="2:13" x14ac:dyDescent="0.25">
      <c r="B2" s="601"/>
      <c r="C2" s="33"/>
      <c r="D2" s="601"/>
      <c r="E2" s="601"/>
      <c r="F2" s="601"/>
      <c r="G2" s="601"/>
      <c r="H2" s="601"/>
      <c r="I2" s="601"/>
      <c r="J2" s="601"/>
      <c r="K2" s="602"/>
      <c r="L2" s="623"/>
      <c r="M2" s="601"/>
    </row>
    <row r="3" spans="2:13" x14ac:dyDescent="0.25">
      <c r="B3" s="241" t="s">
        <v>302</v>
      </c>
      <c r="C3" s="234">
        <f>Budsjett!K3</f>
        <v>1</v>
      </c>
      <c r="D3" s="234">
        <f>C3+1</f>
        <v>2</v>
      </c>
      <c r="E3" s="234">
        <f t="shared" ref="E3:L3" si="0">D3+1</f>
        <v>3</v>
      </c>
      <c r="F3" s="234">
        <f t="shared" si="0"/>
        <v>4</v>
      </c>
      <c r="G3" s="234">
        <f t="shared" si="0"/>
        <v>5</v>
      </c>
      <c r="H3" s="234">
        <f t="shared" si="0"/>
        <v>6</v>
      </c>
      <c r="I3" s="234">
        <f t="shared" si="0"/>
        <v>7</v>
      </c>
      <c r="J3" s="234">
        <f t="shared" si="0"/>
        <v>8</v>
      </c>
      <c r="K3" s="234">
        <f t="shared" si="0"/>
        <v>9</v>
      </c>
      <c r="L3" s="234">
        <f t="shared" si="0"/>
        <v>10</v>
      </c>
      <c r="M3" s="234" t="s">
        <v>303</v>
      </c>
    </row>
    <row r="4" spans="2:13" x14ac:dyDescent="0.25">
      <c r="B4" s="624" t="s">
        <v>304</v>
      </c>
      <c r="C4" s="227">
        <f>-'Budsjett oppdrag'!K23</f>
        <v>0</v>
      </c>
      <c r="D4" s="227">
        <f>-'Budsjett oppdrag'!L23</f>
        <v>0</v>
      </c>
      <c r="E4" s="227">
        <f>-'Budsjett oppdrag'!M23</f>
        <v>0</v>
      </c>
      <c r="F4" s="227">
        <f>-'Budsjett oppdrag'!N23</f>
        <v>0</v>
      </c>
      <c r="G4" s="227">
        <f>-'Budsjett oppdrag'!O23</f>
        <v>0</v>
      </c>
      <c r="H4" s="227">
        <f>-'Budsjett oppdrag'!P23</f>
        <v>0</v>
      </c>
      <c r="I4" s="227">
        <f>-'Budsjett oppdrag'!Q23</f>
        <v>0</v>
      </c>
      <c r="J4" s="227">
        <f>-'Budsjett oppdrag'!R23</f>
        <v>0</v>
      </c>
      <c r="K4" s="227">
        <f>-'Budsjett oppdrag'!S23</f>
        <v>0</v>
      </c>
      <c r="L4" s="227">
        <f>-'Budsjett oppdrag'!T23</f>
        <v>0</v>
      </c>
      <c r="M4" s="214">
        <f t="shared" ref="M4:M12" si="1">SUM(C4:L4)</f>
        <v>0</v>
      </c>
    </row>
    <row r="5" spans="2:13" x14ac:dyDescent="0.25">
      <c r="B5" s="624" t="str">
        <f>[2]Budsjett!A21</f>
        <v>Viderefordelte midler</v>
      </c>
      <c r="C5" s="227">
        <f>'Budsjett oppdrag'!K14*(1+Registrering!B41)</f>
        <v>0</v>
      </c>
      <c r="D5" s="227">
        <f>'Budsjett oppdrag'!L14*(1+Registrering!C41)</f>
        <v>0</v>
      </c>
      <c r="E5" s="227">
        <f>'Budsjett oppdrag'!M14*(1+Registrering!D41)</f>
        <v>0</v>
      </c>
      <c r="F5" s="227">
        <f>'Budsjett oppdrag'!N14*(1+Registrering!E41)</f>
        <v>0</v>
      </c>
      <c r="G5" s="227">
        <f>'Budsjett oppdrag'!O14*(1+Registrering!F41)</f>
        <v>0</v>
      </c>
      <c r="H5" s="227">
        <f>'Budsjett oppdrag'!P14*(1+Registrering!G41)</f>
        <v>0</v>
      </c>
      <c r="I5" s="227">
        <f>'Budsjett oppdrag'!Q14*(1+Registrering!H41)</f>
        <v>0</v>
      </c>
      <c r="J5" s="227">
        <f>'Budsjett oppdrag'!R14*(1+Registrering!I41)</f>
        <v>0</v>
      </c>
      <c r="K5" s="227">
        <f>'Budsjett oppdrag'!S14*(1+Registrering!J41)</f>
        <v>0</v>
      </c>
      <c r="L5" s="227">
        <f>'Budsjett oppdrag'!T14*(1+Registrering!K41)</f>
        <v>0</v>
      </c>
      <c r="M5" s="214">
        <f t="shared" si="1"/>
        <v>0</v>
      </c>
    </row>
    <row r="6" spans="2:13" x14ac:dyDescent="0.25">
      <c r="B6" s="625" t="s">
        <v>305</v>
      </c>
      <c r="C6" s="287">
        <f>C4+C5</f>
        <v>0</v>
      </c>
      <c r="D6" s="288">
        <f t="shared" ref="D6:L6" si="2">D4+D5</f>
        <v>0</v>
      </c>
      <c r="E6" s="288">
        <f t="shared" si="2"/>
        <v>0</v>
      </c>
      <c r="F6" s="288">
        <f t="shared" si="2"/>
        <v>0</v>
      </c>
      <c r="G6" s="288">
        <f t="shared" si="2"/>
        <v>0</v>
      </c>
      <c r="H6" s="288">
        <f t="shared" si="2"/>
        <v>0</v>
      </c>
      <c r="I6" s="288">
        <f t="shared" si="2"/>
        <v>0</v>
      </c>
      <c r="J6" s="288">
        <f t="shared" si="2"/>
        <v>0</v>
      </c>
      <c r="K6" s="288">
        <f t="shared" si="2"/>
        <v>0</v>
      </c>
      <c r="L6" s="288">
        <f t="shared" si="2"/>
        <v>0</v>
      </c>
      <c r="M6" s="214">
        <f t="shared" si="1"/>
        <v>0</v>
      </c>
    </row>
    <row r="7" spans="2:13" x14ac:dyDescent="0.25">
      <c r="B7" s="625" t="s">
        <v>306</v>
      </c>
      <c r="C7" s="286">
        <f>'Budsjett oppdrag'!K22-('Budsjett oppdrag'!K14*Registrering!B41)</f>
        <v>0</v>
      </c>
      <c r="D7" s="289">
        <f>'Budsjett oppdrag'!L22-('Budsjett oppdrag'!L14*Registrering!I41)</f>
        <v>0</v>
      </c>
      <c r="E7" s="289">
        <f>'Budsjett oppdrag'!M22-('Budsjett oppdrag'!M14*Registrering!J41)</f>
        <v>0</v>
      </c>
      <c r="F7" s="289">
        <f>'Budsjett oppdrag'!N22-('Budsjett oppdrag'!N14*Registrering!E41)</f>
        <v>0</v>
      </c>
      <c r="G7" s="289">
        <f>'Budsjett oppdrag'!O22-('Budsjett oppdrag'!O14*Registrering!F41)</f>
        <v>0</v>
      </c>
      <c r="H7" s="289">
        <f>'Budsjett oppdrag'!P22-('Budsjett oppdrag'!P14*Registrering!G41)</f>
        <v>0</v>
      </c>
      <c r="I7" s="289">
        <f>'Budsjett oppdrag'!Q22-('Budsjett oppdrag'!Q14*Registrering!H41)</f>
        <v>0</v>
      </c>
      <c r="J7" s="289">
        <f>'Budsjett oppdrag'!R22-('Budsjett oppdrag'!R14*Registrering!I41)</f>
        <v>0</v>
      </c>
      <c r="K7" s="289">
        <f>'Budsjett oppdrag'!S22-('Budsjett oppdrag'!S14*Registrering!J41)</f>
        <v>0</v>
      </c>
      <c r="L7" s="289">
        <f>'Budsjett oppdrag'!T22-('Budsjett oppdrag'!T14*Registrering!K41)</f>
        <v>0</v>
      </c>
      <c r="M7" s="214">
        <f t="shared" si="1"/>
        <v>0</v>
      </c>
    </row>
    <row r="8" spans="2:13" x14ac:dyDescent="0.25">
      <c r="B8" s="237" t="s">
        <v>307</v>
      </c>
      <c r="C8" s="237">
        <f>C6+C7</f>
        <v>0</v>
      </c>
      <c r="D8" s="237">
        <f t="shared" ref="D8:L8" si="3">D6+D7</f>
        <v>0</v>
      </c>
      <c r="E8" s="237">
        <f t="shared" si="3"/>
        <v>0</v>
      </c>
      <c r="F8" s="237">
        <f t="shared" si="3"/>
        <v>0</v>
      </c>
      <c r="G8" s="237">
        <f t="shared" si="3"/>
        <v>0</v>
      </c>
      <c r="H8" s="237">
        <f t="shared" si="3"/>
        <v>0</v>
      </c>
      <c r="I8" s="237">
        <f t="shared" si="3"/>
        <v>0</v>
      </c>
      <c r="J8" s="237">
        <f t="shared" si="3"/>
        <v>0</v>
      </c>
      <c r="K8" s="237">
        <f t="shared" si="3"/>
        <v>0</v>
      </c>
      <c r="L8" s="237">
        <f t="shared" si="3"/>
        <v>0</v>
      </c>
      <c r="M8" s="237">
        <f t="shared" si="1"/>
        <v>0</v>
      </c>
    </row>
    <row r="9" spans="2:13" x14ac:dyDescent="0.25">
      <c r="B9" s="624" t="s">
        <v>263</v>
      </c>
      <c r="C9" s="227">
        <f>SUMIF('Budsjett oppdrag'!$H$4:$H$94,"Prosjektansatt",'Budsjett oppdrag'!AS$4:AS$94)</f>
        <v>0</v>
      </c>
      <c r="D9" s="227">
        <f>SUMIF('Budsjett oppdrag'!$H$4:$H$94,"Prosjektansatt",'Budsjett oppdrag'!AT$4:AT$94)</f>
        <v>0</v>
      </c>
      <c r="E9" s="227">
        <f>SUMIF('Budsjett oppdrag'!$H$4:$H$94,"Prosjektansatt",'Budsjett oppdrag'!AU$4:AU$94)</f>
        <v>0</v>
      </c>
      <c r="F9" s="227">
        <f>SUMIF('Budsjett oppdrag'!$H$4:$H$94,"Prosjektansatt",'Budsjett oppdrag'!AV$4:AV$94)</f>
        <v>0</v>
      </c>
      <c r="G9" s="227">
        <f>SUMIF('Budsjett oppdrag'!$H$4:$H$94,"Prosjektansatt",'Budsjett oppdrag'!AW$4:AW$94)</f>
        <v>0</v>
      </c>
      <c r="H9" s="227">
        <f>SUMIF('Budsjett oppdrag'!$H$4:$H$94,"Prosjektansatt",'Budsjett oppdrag'!AX$4:AX$94)</f>
        <v>0</v>
      </c>
      <c r="I9" s="227">
        <f>SUMIF('Budsjett oppdrag'!$H$4:$H$94,"Prosjektansatt",'Budsjett oppdrag'!AY$4:AY$94)</f>
        <v>0</v>
      </c>
      <c r="J9" s="227">
        <f>SUMIF('Budsjett oppdrag'!$H$4:$H$94,"Prosjektansatt",'Budsjett oppdrag'!AZ$4:AZ$94)</f>
        <v>0</v>
      </c>
      <c r="K9" s="227">
        <f>SUMIF('Budsjett oppdrag'!$H$4:$H$94,"Prosjektansatt",'Budsjett oppdrag'!BA$4:BA$94)</f>
        <v>0</v>
      </c>
      <c r="L9" s="227">
        <f>SUMIF('Budsjett oppdrag'!$H$4:$H$94,"Prosjektansatt",'Budsjett oppdrag'!BB$4:BB$94)</f>
        <v>0</v>
      </c>
      <c r="M9" s="214">
        <f t="shared" si="1"/>
        <v>0</v>
      </c>
    </row>
    <row r="10" spans="2:13" x14ac:dyDescent="0.25">
      <c r="B10" s="624" t="s">
        <v>308</v>
      </c>
      <c r="C10" s="227">
        <f>SUMIF('Budsjett oppdrag'!$H$4:$H$94,"Frikjøp eksisterende ansatt",'Budsjett oppdrag'!AS$4:AS$94)</f>
        <v>0</v>
      </c>
      <c r="D10" s="227">
        <f>SUMIF('Budsjett oppdrag'!$H$4:$H$94,"Frikjøp eksisterende ansatt",'Budsjett oppdrag'!AT$4:AT$94)</f>
        <v>0</v>
      </c>
      <c r="E10" s="227">
        <f>SUMIF('Budsjett oppdrag'!$H$4:$H$94,"Frikjøp eksisterende ansatt",'Budsjett oppdrag'!AU$4:AU$94)</f>
        <v>0</v>
      </c>
      <c r="F10" s="227">
        <f>SUMIF('Budsjett oppdrag'!$H$4:$H$94,"Frikjøp eksisterende ansatt",'Budsjett oppdrag'!AV$4:AV$94)</f>
        <v>0</v>
      </c>
      <c r="G10" s="227">
        <f>SUMIF('Budsjett oppdrag'!$H$4:$H$94,"Frikjøp eksisterende ansatt",'Budsjett oppdrag'!AW$4:AW$94)</f>
        <v>0</v>
      </c>
      <c r="H10" s="227">
        <f>SUMIF('Budsjett oppdrag'!$H$4:$H$94,"Frikjøp eksisterende ansatt",'Budsjett oppdrag'!AX$4:AX$94)</f>
        <v>0</v>
      </c>
      <c r="I10" s="227">
        <f>SUMIF('Budsjett oppdrag'!$H$4:$H$94,"Frikjøp eksisterende ansatt",'Budsjett oppdrag'!AY$4:AY$94)</f>
        <v>0</v>
      </c>
      <c r="J10" s="227">
        <f>SUMIF('Budsjett oppdrag'!$H$4:$H$94,"Frikjøp eksisterende ansatt",'Budsjett oppdrag'!AZ$4:AZ$94)</f>
        <v>0</v>
      </c>
      <c r="K10" s="227">
        <f>SUMIF('Budsjett oppdrag'!$H$4:$H$94,"Frikjøp eksisterende ansatt",'Budsjett oppdrag'!BA$4:BA$94)</f>
        <v>0</v>
      </c>
      <c r="L10" s="227">
        <f>SUMIF('Budsjett oppdrag'!$H$4:$H$94,"Frikjøp eksisterende ansatt",'Budsjett oppdrag'!BB$4:BB$94)</f>
        <v>0</v>
      </c>
      <c r="M10" s="214">
        <f t="shared" si="1"/>
        <v>0</v>
      </c>
    </row>
    <row r="11" spans="2:13" x14ac:dyDescent="0.25">
      <c r="B11" s="624" t="s">
        <v>69</v>
      </c>
      <c r="C11" s="227">
        <f>'Budsjett oppdrag'!BD7</f>
        <v>0</v>
      </c>
      <c r="D11" s="227">
        <f>'Budsjett oppdrag'!BE7</f>
        <v>0</v>
      </c>
      <c r="E11" s="227">
        <f>'Budsjett oppdrag'!BF7</f>
        <v>0</v>
      </c>
      <c r="F11" s="227">
        <f>'Budsjett oppdrag'!BG7</f>
        <v>0</v>
      </c>
      <c r="G11" s="227">
        <f>'Budsjett oppdrag'!BH7</f>
        <v>0</v>
      </c>
      <c r="H11" s="227">
        <f>'Budsjett oppdrag'!BI7</f>
        <v>0</v>
      </c>
      <c r="I11" s="227">
        <f>'Budsjett oppdrag'!BJ7</f>
        <v>0</v>
      </c>
      <c r="J11" s="227">
        <f>'Budsjett oppdrag'!BK7</f>
        <v>0</v>
      </c>
      <c r="K11" s="227">
        <f>'Budsjett oppdrag'!BL7</f>
        <v>0</v>
      </c>
      <c r="L11" s="227">
        <f>'Budsjett oppdrag'!BM7</f>
        <v>0</v>
      </c>
      <c r="M11" s="214">
        <f t="shared" si="1"/>
        <v>0</v>
      </c>
    </row>
    <row r="12" spans="2:13" x14ac:dyDescent="0.25">
      <c r="B12" s="624" t="s">
        <v>309</v>
      </c>
      <c r="C12" s="227">
        <f>SUMIF('Budsjett oppdrag'!$B$4:$B$94,"Investeringer (utstyr)",'Budsjett oppdrag'!K4:K94)</f>
        <v>0</v>
      </c>
      <c r="D12" s="227">
        <f>SUMIF('Budsjett oppdrag'!$B$4:$B$94,"Investeringer (utstyr)",'Budsjett oppdrag'!L4:L94)</f>
        <v>0</v>
      </c>
      <c r="E12" s="227">
        <f>SUMIF('Budsjett oppdrag'!$B$4:$B$94,"Investeringer (utstyr)",'Budsjett oppdrag'!M4:M94)</f>
        <v>0</v>
      </c>
      <c r="F12" s="227">
        <f>SUMIF('Budsjett oppdrag'!$B$4:$B$94,"Investeringer (utstyr)",'Budsjett oppdrag'!N4:N94)</f>
        <v>0</v>
      </c>
      <c r="G12" s="227">
        <f>SUMIF('Budsjett oppdrag'!$B$4:$B$94,"Investeringer (utstyr)",'Budsjett oppdrag'!O4:O94)</f>
        <v>0</v>
      </c>
      <c r="H12" s="227">
        <f>SUMIF('Budsjett oppdrag'!$B$4:$B$94,"Investeringer (utstyr)",'Budsjett oppdrag'!P4:P94)</f>
        <v>0</v>
      </c>
      <c r="I12" s="227">
        <f>SUMIF('Budsjett oppdrag'!$B$4:$B$94,"Investeringer (utstyr)",'Budsjett oppdrag'!Q4:Q94)</f>
        <v>0</v>
      </c>
      <c r="J12" s="227">
        <f>SUMIF('Budsjett oppdrag'!$B$4:$B$94,"Investeringer (utstyr)",'Budsjett oppdrag'!R4:R94)</f>
        <v>0</v>
      </c>
      <c r="K12" s="227">
        <f>SUMIF('Budsjett oppdrag'!$B$4:$B$94,"Investeringer (utstyr)",'Budsjett oppdrag'!S4:S94)</f>
        <v>0</v>
      </c>
      <c r="L12" s="227">
        <f>SUMIF('Budsjett oppdrag'!$B$4:$B$94,"Investeringer (utstyr)",'Budsjett oppdrag'!T4:T94)</f>
        <v>0</v>
      </c>
      <c r="M12" s="214">
        <f t="shared" si="1"/>
        <v>0</v>
      </c>
    </row>
    <row r="13" spans="2:13" x14ac:dyDescent="0.25">
      <c r="B13" s="624" t="s">
        <v>238</v>
      </c>
      <c r="C13" s="227">
        <f>SUMIF('Budsjett oppdrag'!$B$4:$B$94,"Leiested",'Budsjett oppdrag'!K4:K94)</f>
        <v>0</v>
      </c>
      <c r="D13" s="227">
        <f>SUMIF('Budsjett oppdrag'!$B$4:$B$94,"Leiested",'Budsjett oppdrag'!L4:L94)</f>
        <v>0</v>
      </c>
      <c r="E13" s="227">
        <f>SUMIF('Budsjett oppdrag'!$B$4:$B$94,"Leiested",'Budsjett oppdrag'!M4:M94)</f>
        <v>0</v>
      </c>
      <c r="F13" s="227">
        <f>SUMIF('Budsjett oppdrag'!$B$4:$B$94,"Leiested",'Budsjett oppdrag'!N4:N94)</f>
        <v>0</v>
      </c>
      <c r="G13" s="227">
        <f>SUMIF('Budsjett oppdrag'!$B$4:$B$94,"Leiested",'Budsjett oppdrag'!O4:O94)</f>
        <v>0</v>
      </c>
      <c r="H13" s="227">
        <f>SUMIF('Budsjett oppdrag'!$B$4:$B$94,"Leiested",'Budsjett oppdrag'!P4:P94)</f>
        <v>0</v>
      </c>
      <c r="I13" s="227">
        <f>SUMIF('Budsjett oppdrag'!$B$4:$B$94,"Leiested",'Budsjett oppdrag'!Q4:Q94)</f>
        <v>0</v>
      </c>
      <c r="J13" s="227">
        <f>SUMIF('Budsjett oppdrag'!$B$4:$B$94,"Leiested",'Budsjett oppdrag'!R4:R94)</f>
        <v>0</v>
      </c>
      <c r="K13" s="227">
        <f>SUMIF('Budsjett oppdrag'!$B$4:$B$94,"Leiested",'Budsjett oppdrag'!S4:S94)</f>
        <v>0</v>
      </c>
      <c r="L13" s="227">
        <f>SUMIF('Budsjett oppdrag'!$B$4:$B$94,"Leiested",'Budsjett oppdrag'!T4:T94)</f>
        <v>0</v>
      </c>
      <c r="M13" s="214">
        <f t="shared" ref="M13:M16" si="4">SUM(C13:L13)</f>
        <v>0</v>
      </c>
    </row>
    <row r="14" spans="2:13" x14ac:dyDescent="0.25">
      <c r="B14" s="624" t="s">
        <v>267</v>
      </c>
      <c r="C14" s="227">
        <f>'Budsjett oppdrag'!K16-'Budsjett oppdrag'!K15-'Budsjett oppdrag'!K14-SUMIF('Budsjett oppdrag'!$B$10:$B$13,"Investeringer (utstyr)",'Budsjett oppdrag'!K$10:K$13)</f>
        <v>0</v>
      </c>
      <c r="D14" s="227">
        <f>'Budsjett oppdrag'!L16-'Budsjett oppdrag'!L15-'Budsjett oppdrag'!L14-SUMIF('Budsjett oppdrag'!$B$10:$B$13,"Investeringer (utstyr)",'Budsjett oppdrag'!L$10:L$13)</f>
        <v>0</v>
      </c>
      <c r="E14" s="227">
        <f>'Budsjett oppdrag'!M16-'Budsjett oppdrag'!M15-'Budsjett oppdrag'!M14-SUMIF('Budsjett oppdrag'!$B$10:$B$13,"Investeringer (utstyr)",'Budsjett oppdrag'!M$10:M$13)</f>
        <v>0</v>
      </c>
      <c r="F14" s="227">
        <f>'Budsjett oppdrag'!N16-'Budsjett oppdrag'!N15-'Budsjett oppdrag'!N14-SUMIF('Budsjett oppdrag'!$B$10:$B$13,"Investeringer (utstyr)",'Budsjett oppdrag'!N$10:N$13)</f>
        <v>0</v>
      </c>
      <c r="G14" s="227">
        <f>'Budsjett oppdrag'!O16-'Budsjett oppdrag'!O15-'Budsjett oppdrag'!O14-SUMIF('Budsjett oppdrag'!$B$10:$B$13,"Investeringer (utstyr)",'Budsjett oppdrag'!O$10:O$13)</f>
        <v>0</v>
      </c>
      <c r="H14" s="227">
        <f>'Budsjett oppdrag'!P16-'Budsjett oppdrag'!P15-'Budsjett oppdrag'!P14-SUMIF('Budsjett oppdrag'!$B$10:$B$13,"Investeringer (utstyr)",'Budsjett oppdrag'!P$10:P$13)</f>
        <v>0</v>
      </c>
      <c r="I14" s="227">
        <f>'Budsjett oppdrag'!Q16-'Budsjett oppdrag'!Q15-'Budsjett oppdrag'!Q14-SUMIF('Budsjett oppdrag'!$B$10:$B$13,"Investeringer (utstyr)",'Budsjett oppdrag'!Q$10:Q$13)</f>
        <v>0</v>
      </c>
      <c r="J14" s="227">
        <f>'Budsjett oppdrag'!R16-'Budsjett oppdrag'!R15-'Budsjett oppdrag'!R14-SUMIF('Budsjett oppdrag'!$B$10:$B$13,"Investeringer (utstyr)",'Budsjett oppdrag'!R$10:R$13)</f>
        <v>0</v>
      </c>
      <c r="K14" s="227">
        <f>'Budsjett oppdrag'!S16-'Budsjett oppdrag'!S15-'Budsjett oppdrag'!S14-SUMIF('Budsjett oppdrag'!$B$10:$B$13,"Investeringer (utstyr)",'Budsjett oppdrag'!S$10:S$13)</f>
        <v>0</v>
      </c>
      <c r="L14" s="227">
        <f>'Budsjett oppdrag'!T16-'Budsjett oppdrag'!T15-'Budsjett oppdrag'!T14-SUMIF('Budsjett oppdrag'!$B$10:$B$13,"Investeringer (utstyr)",'Budsjett oppdrag'!T$10:T$13)</f>
        <v>0</v>
      </c>
      <c r="M14" s="227">
        <f>'Budsjett oppdrag'!F16-'Budsjett oppdrag'!F15-'Budsjett oppdrag'!F14-SUMIF('Budsjett oppdrag'!$B$10:$B$13,"Investeringer (utstyr)",'Budsjett oppdrag'!F$10:F$13)</f>
        <v>0</v>
      </c>
    </row>
    <row r="15" spans="2:13" x14ac:dyDescent="0.25">
      <c r="B15" s="236" t="s">
        <v>149</v>
      </c>
      <c r="C15" s="237">
        <f t="shared" ref="C15:L15" si="5">SUM(C9:C14)</f>
        <v>0</v>
      </c>
      <c r="D15" s="237">
        <f t="shared" si="5"/>
        <v>0</v>
      </c>
      <c r="E15" s="237">
        <f t="shared" si="5"/>
        <v>0</v>
      </c>
      <c r="F15" s="237">
        <f t="shared" si="5"/>
        <v>0</v>
      </c>
      <c r="G15" s="237">
        <f t="shared" si="5"/>
        <v>0</v>
      </c>
      <c r="H15" s="237">
        <f t="shared" si="5"/>
        <v>0</v>
      </c>
      <c r="I15" s="237">
        <f t="shared" si="5"/>
        <v>0</v>
      </c>
      <c r="J15" s="237">
        <f t="shared" si="5"/>
        <v>0</v>
      </c>
      <c r="K15" s="237">
        <f t="shared" si="5"/>
        <v>0</v>
      </c>
      <c r="L15" s="237">
        <f t="shared" si="5"/>
        <v>0</v>
      </c>
      <c r="M15" s="237">
        <f t="shared" si="4"/>
        <v>0</v>
      </c>
    </row>
    <row r="16" spans="2:13" x14ac:dyDescent="0.25">
      <c r="B16" s="236" t="s">
        <v>310</v>
      </c>
      <c r="C16" s="237">
        <f>C8+C15</f>
        <v>0</v>
      </c>
      <c r="D16" s="237">
        <f t="shared" ref="D16:L16" si="6">D8+D15</f>
        <v>0</v>
      </c>
      <c r="E16" s="237">
        <f t="shared" si="6"/>
        <v>0</v>
      </c>
      <c r="F16" s="237">
        <f t="shared" si="6"/>
        <v>0</v>
      </c>
      <c r="G16" s="237">
        <f t="shared" si="6"/>
        <v>0</v>
      </c>
      <c r="H16" s="237">
        <f t="shared" si="6"/>
        <v>0</v>
      </c>
      <c r="I16" s="237">
        <f t="shared" si="6"/>
        <v>0</v>
      </c>
      <c r="J16" s="237">
        <f t="shared" si="6"/>
        <v>0</v>
      </c>
      <c r="K16" s="237">
        <f t="shared" si="6"/>
        <v>0</v>
      </c>
      <c r="L16" s="237">
        <f t="shared" si="6"/>
        <v>0</v>
      </c>
      <c r="M16" s="237">
        <f t="shared" si="4"/>
        <v>0</v>
      </c>
    </row>
    <row r="18" spans="2:15" x14ac:dyDescent="0.25">
      <c r="B18" s="235" t="s">
        <v>276</v>
      </c>
      <c r="C18" s="223">
        <f>C10+C11+C13-C16</f>
        <v>0</v>
      </c>
      <c r="D18" s="223">
        <f t="shared" ref="D18:M18" si="7">D10+D11+D13-D16</f>
        <v>0</v>
      </c>
      <c r="E18" s="223">
        <f t="shared" si="7"/>
        <v>0</v>
      </c>
      <c r="F18" s="223">
        <f t="shared" si="7"/>
        <v>0</v>
      </c>
      <c r="G18" s="223">
        <f t="shared" si="7"/>
        <v>0</v>
      </c>
      <c r="H18" s="223">
        <f t="shared" si="7"/>
        <v>0</v>
      </c>
      <c r="I18" s="223">
        <f t="shared" si="7"/>
        <v>0</v>
      </c>
      <c r="J18" s="223">
        <f t="shared" si="7"/>
        <v>0</v>
      </c>
      <c r="K18" s="223">
        <f t="shared" si="7"/>
        <v>0</v>
      </c>
      <c r="L18" s="223">
        <f t="shared" si="7"/>
        <v>0</v>
      </c>
      <c r="M18" s="223">
        <f t="shared" si="7"/>
        <v>0</v>
      </c>
      <c r="N18" s="626"/>
      <c r="O18" s="601"/>
    </row>
    <row r="19" spans="2:15" ht="15.75" thickBot="1" x14ac:dyDescent="0.3">
      <c r="B19" s="233"/>
      <c r="C19" s="233"/>
      <c r="D19" s="601"/>
      <c r="E19" s="601"/>
      <c r="F19" s="601"/>
      <c r="G19" s="601"/>
      <c r="H19" s="601"/>
      <c r="I19" s="601"/>
      <c r="J19" s="601"/>
      <c r="K19" s="601"/>
      <c r="L19" s="601"/>
      <c r="M19" s="601"/>
      <c r="N19" s="601"/>
      <c r="O19" s="601"/>
    </row>
    <row r="20" spans="2:15" x14ac:dyDescent="0.25">
      <c r="B20" s="775" t="s">
        <v>277</v>
      </c>
      <c r="C20" s="766" t="str">
        <f>IF(Registrering!B7="","",Registrering!B7)</f>
        <v/>
      </c>
      <c r="D20" s="767"/>
      <c r="E20" s="767"/>
      <c r="F20" s="767"/>
      <c r="G20" s="767"/>
      <c r="H20" s="767"/>
      <c r="I20" s="767"/>
      <c r="J20" s="767"/>
      <c r="K20" s="767"/>
      <c r="L20" s="767"/>
      <c r="M20" s="768"/>
      <c r="N20" s="601"/>
      <c r="O20" s="601"/>
    </row>
    <row r="21" spans="2:15" x14ac:dyDescent="0.25">
      <c r="B21" s="776"/>
      <c r="C21" s="769"/>
      <c r="D21" s="770"/>
      <c r="E21" s="770"/>
      <c r="F21" s="770"/>
      <c r="G21" s="770"/>
      <c r="H21" s="770"/>
      <c r="I21" s="770"/>
      <c r="J21" s="770"/>
      <c r="K21" s="770"/>
      <c r="L21" s="770"/>
      <c r="M21" s="771"/>
      <c r="N21" s="601"/>
      <c r="O21" s="601"/>
    </row>
    <row r="22" spans="2:15" ht="15" customHeight="1" thickBot="1" x14ac:dyDescent="0.3">
      <c r="B22" s="777"/>
      <c r="C22" s="772"/>
      <c r="D22" s="773"/>
      <c r="E22" s="773"/>
      <c r="F22" s="773"/>
      <c r="G22" s="773"/>
      <c r="H22" s="773"/>
      <c r="I22" s="773"/>
      <c r="J22" s="773"/>
      <c r="K22" s="773"/>
      <c r="L22" s="773"/>
      <c r="M22" s="774"/>
      <c r="N22" s="246"/>
      <c r="O22" s="628"/>
    </row>
    <row r="23" spans="2:15" ht="15" customHeight="1" x14ac:dyDescent="0.25">
      <c r="B23" s="383"/>
      <c r="C23" s="627"/>
      <c r="D23" s="627"/>
      <c r="E23" s="627"/>
      <c r="F23" s="627"/>
      <c r="G23" s="627"/>
      <c r="H23" s="627"/>
      <c r="I23" s="627"/>
      <c r="J23" s="627"/>
      <c r="K23" s="627"/>
      <c r="L23" s="627"/>
      <c r="M23" s="627"/>
      <c r="N23" s="246"/>
      <c r="O23" s="628"/>
    </row>
    <row r="24" spans="2:15" x14ac:dyDescent="0.25">
      <c r="B24" s="21" t="s">
        <v>281</v>
      </c>
      <c r="C24" s="21"/>
      <c r="D24" s="581"/>
      <c r="E24" s="629" t="s">
        <v>282</v>
      </c>
      <c r="F24" s="581"/>
      <c r="G24" s="611"/>
      <c r="H24" s="611"/>
      <c r="I24" s="611"/>
      <c r="J24" s="611"/>
      <c r="K24" s="629" t="s">
        <v>282</v>
      </c>
      <c r="L24" s="601"/>
      <c r="M24" s="601"/>
      <c r="N24" s="601"/>
      <c r="O24" s="628"/>
    </row>
    <row r="25" spans="2:15" x14ac:dyDescent="0.25">
      <c r="B25" s="734"/>
      <c r="C25" s="735"/>
      <c r="D25" s="736"/>
      <c r="E25" s="613"/>
      <c r="F25" s="737"/>
      <c r="G25" s="738"/>
      <c r="H25" s="738"/>
      <c r="I25" s="738"/>
      <c r="J25" s="739"/>
      <c r="K25" s="613"/>
      <c r="L25" s="601"/>
      <c r="M25" s="601"/>
      <c r="N25" s="601"/>
      <c r="O25" s="601"/>
    </row>
    <row r="26" spans="2:15" x14ac:dyDescent="0.25">
      <c r="B26" s="746" t="s">
        <v>283</v>
      </c>
      <c r="C26" s="747"/>
      <c r="D26" s="747"/>
      <c r="E26" s="612"/>
      <c r="F26" s="300" t="s">
        <v>284</v>
      </c>
      <c r="G26" s="614"/>
      <c r="H26" s="615"/>
      <c r="I26" s="615"/>
      <c r="J26" s="616"/>
      <c r="K26" s="612"/>
      <c r="L26" s="601"/>
      <c r="M26" s="601"/>
      <c r="N26" s="601"/>
      <c r="O26" s="601"/>
    </row>
    <row r="27" spans="2:15" x14ac:dyDescent="0.25">
      <c r="B27" s="730" t="str">
        <f>IF(Registrering!B5="","",Registrering!B5)</f>
        <v/>
      </c>
      <c r="C27" s="731"/>
      <c r="D27" s="731"/>
      <c r="E27" s="612"/>
      <c r="F27" s="617" t="str">
        <f>IF(Registrering!B4="","",Registrering!B4)</f>
        <v/>
      </c>
      <c r="G27" s="618"/>
      <c r="H27" s="618"/>
      <c r="I27" s="618"/>
      <c r="J27" s="619"/>
      <c r="K27" s="612"/>
      <c r="L27" s="601"/>
      <c r="M27" s="601"/>
      <c r="N27" s="601"/>
      <c r="O27" s="601"/>
    </row>
  </sheetData>
  <sheetProtection algorithmName="SHA-512" hashValue="8DWCyBl03X2cy7gx/a/DBlSGp2yZdULL6YUGX2Wqkcpk6qyX7B3jb93rlLHfsyD7XVDlLSVdpItQ0lktdWceGg==" saltValue="CmvneT9l1h5p7m4UfyBccQ==" spinCount="100000" sheet="1" objects="1" scenarios="1" formatCells="0" formatColumns="0" formatRows="0"/>
  <mergeCells count="6">
    <mergeCell ref="B26:D26"/>
    <mergeCell ref="B27:D27"/>
    <mergeCell ref="C20:M22"/>
    <mergeCell ref="B20:B22"/>
    <mergeCell ref="B25:D25"/>
    <mergeCell ref="F25:J25"/>
  </mergeCell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Ark3">
    <tabColor theme="0" tint="-0.34998626667073579"/>
  </sheetPr>
  <dimension ref="A1:AJ108"/>
  <sheetViews>
    <sheetView showGridLines="0" zoomScaleNormal="100" workbookViewId="0">
      <selection activeCell="I35" sqref="I35"/>
    </sheetView>
  </sheetViews>
  <sheetFormatPr baseColWidth="10" defaultColWidth="9.140625" defaultRowHeight="12.75" x14ac:dyDescent="0.2"/>
  <cols>
    <col min="1" max="1" width="11.140625" customWidth="1"/>
    <col min="2" max="2" width="10.28515625" style="2" bestFit="1" customWidth="1"/>
    <col min="4" max="4" width="8.42578125" bestFit="1" customWidth="1"/>
    <col min="5" max="5" width="8.42578125" customWidth="1"/>
    <col min="7" max="7" width="28.42578125" bestFit="1" customWidth="1"/>
    <col min="8" max="8" width="9.28515625" customWidth="1"/>
    <col min="9" max="10" width="12" bestFit="1" customWidth="1"/>
    <col min="11" max="11" width="10.28515625" bestFit="1" customWidth="1"/>
    <col min="12" max="12" width="12.28515625" customWidth="1"/>
    <col min="13" max="13" width="13.140625" customWidth="1"/>
    <col min="14" max="14" width="11.7109375" customWidth="1"/>
    <col min="15" max="15" width="12.85546875" customWidth="1"/>
    <col min="16" max="21" width="10.42578125" customWidth="1"/>
    <col min="22" max="22" width="9.85546875" customWidth="1"/>
    <col min="23" max="32" width="11.28515625" customWidth="1"/>
    <col min="36" max="36" width="76.7109375" bestFit="1" customWidth="1"/>
  </cols>
  <sheetData>
    <row r="1" spans="1:36" ht="15.75" x14ac:dyDescent="0.25">
      <c r="A1" s="49" t="s">
        <v>311</v>
      </c>
      <c r="D1" s="344">
        <v>1</v>
      </c>
    </row>
    <row r="3" spans="1:36" ht="21" x14ac:dyDescent="0.35">
      <c r="A3" s="35"/>
      <c r="G3" s="35" t="s">
        <v>312</v>
      </c>
      <c r="AI3" s="196" t="s">
        <v>313</v>
      </c>
    </row>
    <row r="4" spans="1:36" x14ac:dyDescent="0.2">
      <c r="A4" s="2"/>
    </row>
    <row r="5" spans="1:36" x14ac:dyDescent="0.2">
      <c r="A5" s="196"/>
      <c r="B5" s="196"/>
      <c r="G5" s="345" t="s">
        <v>314</v>
      </c>
      <c r="H5" s="346">
        <v>1628</v>
      </c>
      <c r="I5" s="347" t="s">
        <v>315</v>
      </c>
      <c r="J5" s="347"/>
      <c r="K5" s="347"/>
      <c r="L5" s="347"/>
      <c r="AE5" s="347"/>
      <c r="AF5" s="347"/>
      <c r="AG5" s="347"/>
      <c r="AH5" s="347"/>
    </row>
    <row r="6" spans="1:36" x14ac:dyDescent="0.2">
      <c r="A6" s="64"/>
      <c r="B6" s="64"/>
      <c r="C6" s="64"/>
      <c r="D6" s="64"/>
      <c r="E6" s="64"/>
      <c r="G6" s="347"/>
      <c r="H6" s="347"/>
      <c r="I6" s="347"/>
      <c r="J6" s="348"/>
      <c r="K6" s="348"/>
      <c r="L6" s="348"/>
      <c r="M6" s="348">
        <f>Budsjett!I8*M10</f>
        <v>0</v>
      </c>
      <c r="S6" s="347"/>
      <c r="T6" s="347"/>
      <c r="U6" s="347"/>
      <c r="V6" s="347"/>
      <c r="W6" s="347"/>
      <c r="AE6" s="349"/>
      <c r="AF6" s="347"/>
      <c r="AG6" s="347"/>
      <c r="AH6" s="347"/>
    </row>
    <row r="7" spans="1:36" ht="16.5" thickBot="1" x14ac:dyDescent="0.3">
      <c r="A7" s="64"/>
      <c r="B7" s="64"/>
      <c r="G7" s="418"/>
      <c r="H7" s="350" t="s">
        <v>316</v>
      </c>
      <c r="I7" s="351" t="s">
        <v>317</v>
      </c>
      <c r="J7" s="351">
        <f>D1</f>
        <v>1</v>
      </c>
      <c r="K7" s="351">
        <f>J7+1</f>
        <v>2</v>
      </c>
      <c r="L7" s="351">
        <f t="shared" ref="L7:S7" si="0">K7+1</f>
        <v>3</v>
      </c>
      <c r="M7" s="351">
        <f t="shared" si="0"/>
        <v>4</v>
      </c>
      <c r="N7" s="351">
        <f t="shared" si="0"/>
        <v>5</v>
      </c>
      <c r="O7" s="351">
        <f t="shared" si="0"/>
        <v>6</v>
      </c>
      <c r="P7" s="351">
        <f t="shared" si="0"/>
        <v>7</v>
      </c>
      <c r="Q7" s="351">
        <f t="shared" si="0"/>
        <v>8</v>
      </c>
      <c r="R7" s="351">
        <f t="shared" si="0"/>
        <v>9</v>
      </c>
      <c r="S7" s="351">
        <f t="shared" si="0"/>
        <v>10</v>
      </c>
      <c r="T7" s="351">
        <f t="shared" ref="T7" si="1">S7+1</f>
        <v>11</v>
      </c>
      <c r="U7" s="351">
        <f t="shared" ref="U7" si="2">T7+1</f>
        <v>12</v>
      </c>
      <c r="V7" s="351">
        <f t="shared" ref="V7" si="3">U7+1</f>
        <v>13</v>
      </c>
      <c r="W7" s="112"/>
      <c r="X7" s="112"/>
      <c r="Y7" s="112"/>
      <c r="Z7" s="112"/>
      <c r="AA7" s="112"/>
      <c r="AB7" s="112"/>
      <c r="AC7" s="112"/>
      <c r="AD7" s="112"/>
      <c r="AE7" s="112"/>
      <c r="AF7" s="112"/>
      <c r="AG7" s="347"/>
      <c r="AH7" s="347"/>
    </row>
    <row r="8" spans="1:36" ht="16.5" thickBot="1" x14ac:dyDescent="0.25">
      <c r="A8" s="64"/>
      <c r="B8" s="64"/>
      <c r="G8" s="345" t="s">
        <v>318</v>
      </c>
      <c r="H8" s="346">
        <v>516000</v>
      </c>
      <c r="I8" s="346">
        <v>173000</v>
      </c>
      <c r="J8" s="346"/>
      <c r="K8" s="346"/>
      <c r="L8" s="346"/>
      <c r="M8" s="346"/>
      <c r="N8" s="346"/>
      <c r="O8" s="346"/>
      <c r="P8" s="346"/>
      <c r="Q8" s="346"/>
      <c r="R8" s="346"/>
      <c r="S8" s="346"/>
      <c r="T8" s="346"/>
      <c r="U8" s="346"/>
      <c r="V8" s="346"/>
      <c r="W8" s="112"/>
      <c r="X8" s="112"/>
      <c r="Y8" s="112"/>
      <c r="Z8" s="112"/>
      <c r="AA8" s="112"/>
      <c r="AB8" s="112"/>
      <c r="AC8" s="112"/>
      <c r="AD8" s="112"/>
      <c r="AE8" s="112"/>
      <c r="AF8" s="112"/>
      <c r="AG8" s="347"/>
      <c r="AH8" s="347"/>
      <c r="AI8" s="352" t="s">
        <v>319</v>
      </c>
      <c r="AJ8" s="353" t="s">
        <v>320</v>
      </c>
    </row>
    <row r="9" spans="1:36" x14ac:dyDescent="0.2">
      <c r="A9" s="64"/>
      <c r="B9" s="64"/>
      <c r="G9" s="345" t="s">
        <v>321</v>
      </c>
      <c r="H9" s="346">
        <v>516000</v>
      </c>
      <c r="I9" s="346">
        <v>173000</v>
      </c>
      <c r="J9" s="346"/>
      <c r="K9" s="346"/>
      <c r="L9" s="346"/>
      <c r="M9" s="346"/>
      <c r="N9" s="346"/>
      <c r="O9" s="346"/>
      <c r="P9" s="346"/>
      <c r="Q9" s="346"/>
      <c r="R9" s="346"/>
      <c r="S9" s="346"/>
      <c r="T9" s="346"/>
      <c r="U9" s="346"/>
      <c r="V9" s="346"/>
      <c r="W9" s="112"/>
      <c r="X9" s="112"/>
      <c r="Y9" s="112"/>
      <c r="Z9" s="112"/>
      <c r="AA9" s="112"/>
      <c r="AB9" s="112"/>
      <c r="AC9" s="112"/>
      <c r="AD9" s="112"/>
      <c r="AE9" s="112"/>
      <c r="AF9" s="112"/>
      <c r="AG9" s="347"/>
      <c r="AH9" s="347"/>
      <c r="AJ9" s="353" t="s">
        <v>322</v>
      </c>
    </row>
    <row r="10" spans="1:36" ht="13.5" thickBot="1" x14ac:dyDescent="0.25">
      <c r="A10" s="64"/>
      <c r="B10" s="64"/>
      <c r="G10" s="345" t="s">
        <v>323</v>
      </c>
      <c r="H10" s="346"/>
      <c r="I10" s="346"/>
      <c r="J10" s="346">
        <f>H8</f>
        <v>516000</v>
      </c>
      <c r="K10" s="346">
        <f>J10*J$35</f>
        <v>534060</v>
      </c>
      <c r="L10" s="346">
        <f t="shared" ref="L10:S11" si="4">$J10*K$35</f>
        <v>552752.1</v>
      </c>
      <c r="M10" s="346">
        <f t="shared" si="4"/>
        <v>572098.42349999992</v>
      </c>
      <c r="N10" s="346">
        <f t="shared" si="4"/>
        <v>592121.86832249979</v>
      </c>
      <c r="O10" s="346">
        <f t="shared" si="4"/>
        <v>612846.13371378719</v>
      </c>
      <c r="P10" s="346">
        <f t="shared" si="4"/>
        <v>634295.74839376973</v>
      </c>
      <c r="Q10" s="346">
        <f t="shared" si="4"/>
        <v>656496.09958755155</v>
      </c>
      <c r="R10" s="346">
        <f t="shared" si="4"/>
        <v>679473.46307311591</v>
      </c>
      <c r="S10" s="346">
        <f t="shared" si="4"/>
        <v>703255.03428067488</v>
      </c>
      <c r="T10" s="346">
        <f t="shared" ref="T10:T13" si="5">$J10*S$35</f>
        <v>727868.96048049838</v>
      </c>
      <c r="U10" s="346">
        <f t="shared" ref="U10:U13" si="6">$J10*T$35</f>
        <v>753344.37409731583</v>
      </c>
      <c r="V10" s="346">
        <f t="shared" ref="V10:V13" si="7">$J10*U$35</f>
        <v>779711.42719072185</v>
      </c>
      <c r="W10" s="112"/>
      <c r="X10" s="112"/>
      <c r="Y10" s="112"/>
      <c r="Z10" s="112"/>
      <c r="AA10" s="112"/>
      <c r="AB10" s="112"/>
      <c r="AC10" s="112"/>
      <c r="AD10" s="112"/>
      <c r="AE10" s="112"/>
      <c r="AF10" s="112"/>
      <c r="AG10" s="347"/>
      <c r="AH10" s="347"/>
      <c r="AJ10" s="353" t="s">
        <v>324</v>
      </c>
    </row>
    <row r="11" spans="1:36" s="354" customFormat="1" ht="13.5" thickBot="1" x14ac:dyDescent="0.25">
      <c r="A11" s="64"/>
      <c r="B11" s="64"/>
      <c r="G11" s="345" t="s">
        <v>325</v>
      </c>
      <c r="H11" s="346"/>
      <c r="I11" s="346"/>
      <c r="J11" s="346">
        <f>I8</f>
        <v>173000</v>
      </c>
      <c r="K11" s="346">
        <f>J11*J$35</f>
        <v>179055</v>
      </c>
      <c r="L11" s="346">
        <f t="shared" si="4"/>
        <v>185321.92499999999</v>
      </c>
      <c r="M11" s="346">
        <f t="shared" si="4"/>
        <v>191808.19237499996</v>
      </c>
      <c r="N11" s="346">
        <f t="shared" si="4"/>
        <v>198521.47910812494</v>
      </c>
      <c r="O11" s="346">
        <f t="shared" si="4"/>
        <v>205469.73087690928</v>
      </c>
      <c r="P11" s="346">
        <f t="shared" si="4"/>
        <v>212661.1714576011</v>
      </c>
      <c r="Q11" s="346">
        <f t="shared" si="4"/>
        <v>220104.31245861712</v>
      </c>
      <c r="R11" s="346">
        <f t="shared" si="4"/>
        <v>227807.96339466871</v>
      </c>
      <c r="S11" s="346">
        <f t="shared" si="4"/>
        <v>235781.24211348206</v>
      </c>
      <c r="T11" s="346">
        <f t="shared" si="5"/>
        <v>244033.58558745394</v>
      </c>
      <c r="U11" s="346">
        <f t="shared" si="6"/>
        <v>252574.7610830148</v>
      </c>
      <c r="V11" s="346">
        <f t="shared" si="7"/>
        <v>261414.87772092028</v>
      </c>
      <c r="W11" s="112"/>
      <c r="X11" s="112"/>
      <c r="Y11" s="112"/>
      <c r="Z11" s="112"/>
      <c r="AA11" s="112"/>
      <c r="AB11" s="112"/>
      <c r="AC11" s="112"/>
      <c r="AD11" s="112"/>
      <c r="AE11" s="112"/>
      <c r="AF11" s="112"/>
      <c r="AG11" s="347"/>
      <c r="AH11" s="347"/>
      <c r="AI11" s="355" t="s">
        <v>326</v>
      </c>
      <c r="AJ11" s="356" t="s">
        <v>327</v>
      </c>
    </row>
    <row r="12" spans="1:36" x14ac:dyDescent="0.2">
      <c r="A12" s="64"/>
      <c r="B12" s="64"/>
      <c r="G12" s="345" t="s">
        <v>328</v>
      </c>
      <c r="H12" s="346"/>
      <c r="I12" s="346"/>
      <c r="J12" s="346">
        <f>H9</f>
        <v>516000</v>
      </c>
      <c r="K12" s="346">
        <f>J12*J$35</f>
        <v>534060</v>
      </c>
      <c r="L12" s="346">
        <f t="shared" ref="L12" si="8">$J12*K$35</f>
        <v>552752.1</v>
      </c>
      <c r="M12" s="346">
        <f t="shared" ref="M12" si="9">$J12*L$35</f>
        <v>572098.42349999992</v>
      </c>
      <c r="N12" s="346">
        <f t="shared" ref="N12" si="10">$J12*M$35</f>
        <v>592121.86832249979</v>
      </c>
      <c r="O12" s="346">
        <f t="shared" ref="O12" si="11">$J12*N$35</f>
        <v>612846.13371378719</v>
      </c>
      <c r="P12" s="346">
        <f t="shared" ref="P12" si="12">$J12*O$35</f>
        <v>634295.74839376973</v>
      </c>
      <c r="Q12" s="346">
        <f t="shared" ref="Q12" si="13">$J12*P$35</f>
        <v>656496.09958755155</v>
      </c>
      <c r="R12" s="346">
        <f t="shared" ref="R12" si="14">$J12*Q$35</f>
        <v>679473.46307311591</v>
      </c>
      <c r="S12" s="346">
        <f t="shared" ref="S12" si="15">$J12*R$35</f>
        <v>703255.03428067488</v>
      </c>
      <c r="T12" s="346">
        <f t="shared" si="5"/>
        <v>727868.96048049838</v>
      </c>
      <c r="U12" s="346">
        <f t="shared" si="6"/>
        <v>753344.37409731583</v>
      </c>
      <c r="V12" s="346">
        <f t="shared" si="7"/>
        <v>779711.42719072185</v>
      </c>
      <c r="W12" s="112"/>
      <c r="X12" s="112"/>
      <c r="Y12" s="112"/>
      <c r="Z12" s="112"/>
      <c r="AA12" s="112"/>
      <c r="AB12" s="112"/>
      <c r="AC12" s="112"/>
      <c r="AD12" s="112"/>
      <c r="AE12" s="112"/>
      <c r="AF12" s="112"/>
      <c r="AG12" s="347"/>
      <c r="AH12" s="347"/>
      <c r="AJ12" s="353" t="s">
        <v>329</v>
      </c>
    </row>
    <row r="13" spans="1:36" x14ac:dyDescent="0.2">
      <c r="A13" s="64"/>
      <c r="B13" s="64"/>
      <c r="G13" s="345" t="s">
        <v>330</v>
      </c>
      <c r="H13" s="346"/>
      <c r="I13" s="346"/>
      <c r="J13" s="346">
        <f>I9</f>
        <v>173000</v>
      </c>
      <c r="K13" s="346">
        <f>J13*J$35</f>
        <v>179055</v>
      </c>
      <c r="L13" s="346">
        <f t="shared" ref="L13" si="16">$J13*K$35</f>
        <v>185321.92499999999</v>
      </c>
      <c r="M13" s="346">
        <f t="shared" ref="M13" si="17">$J13*L$35</f>
        <v>191808.19237499996</v>
      </c>
      <c r="N13" s="346">
        <f t="shared" ref="N13" si="18">$J13*M$35</f>
        <v>198521.47910812494</v>
      </c>
      <c r="O13" s="346">
        <f t="shared" ref="O13" si="19">$J13*N$35</f>
        <v>205469.73087690928</v>
      </c>
      <c r="P13" s="346">
        <f t="shared" ref="P13" si="20">$J13*O$35</f>
        <v>212661.1714576011</v>
      </c>
      <c r="Q13" s="346">
        <f t="shared" ref="Q13" si="21">$J13*P$35</f>
        <v>220104.31245861712</v>
      </c>
      <c r="R13" s="346">
        <f t="shared" ref="R13" si="22">$J13*Q$35</f>
        <v>227807.96339466871</v>
      </c>
      <c r="S13" s="346">
        <f t="shared" ref="S13" si="23">$J13*R$35</f>
        <v>235781.24211348206</v>
      </c>
      <c r="T13" s="346">
        <f t="shared" si="5"/>
        <v>244033.58558745394</v>
      </c>
      <c r="U13" s="346">
        <f t="shared" si="6"/>
        <v>252574.7610830148</v>
      </c>
      <c r="V13" s="346">
        <f t="shared" si="7"/>
        <v>261414.87772092028</v>
      </c>
      <c r="W13" s="112"/>
      <c r="X13" s="112"/>
      <c r="Y13" s="112"/>
      <c r="Z13" s="112"/>
      <c r="AA13" s="112"/>
      <c r="AB13" s="112"/>
      <c r="AC13" s="112"/>
      <c r="AD13" s="112"/>
      <c r="AE13" s="112"/>
      <c r="AF13" s="112"/>
      <c r="AG13" s="347"/>
      <c r="AH13" s="347"/>
      <c r="AJ13" s="353" t="s">
        <v>331</v>
      </c>
    </row>
    <row r="14" spans="1:36" x14ac:dyDescent="0.2">
      <c r="A14" s="64"/>
      <c r="B14" s="64"/>
      <c r="K14" s="347"/>
      <c r="S14" s="347"/>
      <c r="T14" s="347"/>
      <c r="U14" s="347"/>
      <c r="V14" s="347"/>
      <c r="W14" s="347"/>
      <c r="AF14" s="347"/>
      <c r="AG14" s="347"/>
      <c r="AH14" s="347"/>
      <c r="AJ14" s="353" t="s">
        <v>332</v>
      </c>
    </row>
    <row r="15" spans="1:36" ht="15" x14ac:dyDescent="0.25">
      <c r="A15" s="64"/>
      <c r="B15" s="64"/>
      <c r="G15" s="347" t="s">
        <v>333</v>
      </c>
      <c r="H15" s="357"/>
      <c r="I15" s="357" t="s">
        <v>334</v>
      </c>
      <c r="J15" s="20">
        <f>IF(Registrering!$B$29="",0,IF(Registrering!$B$29=Tabeller!$G$8,Tabeller!J10,Tabeller!J12))</f>
        <v>0</v>
      </c>
      <c r="K15" s="20">
        <f>IF(Registrering!$B$29="",0,IF(Registrering!$B$29=Tabeller!$G$8,Tabeller!K10,Tabeller!K12))</f>
        <v>0</v>
      </c>
      <c r="L15" s="20">
        <f>IF(Registrering!$B$29="",0,IF(Registrering!$B$29=Tabeller!$G$8,Tabeller!L10,Tabeller!L12))</f>
        <v>0</v>
      </c>
      <c r="M15" s="20">
        <f>IF(Registrering!$B$29="",0,IF(Registrering!$B$29=Tabeller!$G$8,Tabeller!M10,Tabeller!M12))</f>
        <v>0</v>
      </c>
      <c r="N15" s="20">
        <f>IF(Registrering!$B$29="",0,IF(Registrering!$B$29=Tabeller!$G$8,Tabeller!N10,Tabeller!N12))</f>
        <v>0</v>
      </c>
      <c r="O15" s="20">
        <f>IF(Registrering!$B$29="",0,IF(Registrering!$B$29=Tabeller!$G$8,Tabeller!O10,Tabeller!O12))</f>
        <v>0</v>
      </c>
      <c r="P15" s="20">
        <f>IF(Registrering!$B$29="",0,IF(Registrering!$B$29=Tabeller!$G$8,Tabeller!P10,Tabeller!P12))</f>
        <v>0</v>
      </c>
      <c r="Q15" s="20">
        <f>IF(Registrering!$B$29="",0,IF(Registrering!$B$29=Tabeller!$G$8,Tabeller!Q10,Tabeller!Q12))</f>
        <v>0</v>
      </c>
      <c r="R15" s="20">
        <f>IF(Registrering!$B$29="",0,IF(Registrering!$B$29=Tabeller!$G$8,Tabeller!R10,Tabeller!R12))</f>
        <v>0</v>
      </c>
      <c r="S15" s="20">
        <f>IF(Registrering!$B$29="",0,IF(Registrering!$B$29=Tabeller!$G$8,Tabeller!S10,Tabeller!S12))</f>
        <v>0</v>
      </c>
      <c r="T15" s="20">
        <f>IF(Registrering!$B$29="",0,IF(Registrering!$B$29=Tabeller!$G$8,Tabeller!T10,Tabeller!T12))</f>
        <v>0</v>
      </c>
      <c r="U15" s="20">
        <f>IF(Registrering!$B$29="",0,IF(Registrering!$B$29=Tabeller!$G$8,Tabeller!U10,Tabeller!U12))</f>
        <v>0</v>
      </c>
      <c r="V15" s="20">
        <f>IF(Registrering!$B$29="",0,IF(Registrering!$B$29=Tabeller!$G$8,Tabeller!V10,Tabeller!V12))</f>
        <v>0</v>
      </c>
      <c r="Y15" s="198" t="s">
        <v>335</v>
      </c>
      <c r="AE15" s="347"/>
      <c r="AF15" s="347"/>
      <c r="AG15" s="347"/>
      <c r="AH15" s="347"/>
      <c r="AJ15" s="353" t="s">
        <v>336</v>
      </c>
    </row>
    <row r="16" spans="1:36" ht="15" x14ac:dyDescent="0.25">
      <c r="A16" s="64"/>
      <c r="B16" s="64"/>
      <c r="I16" t="s">
        <v>337</v>
      </c>
      <c r="J16" s="20">
        <f>IF(Registrering!$B$29="",0,IF(Registrering!$B$29=Tabeller!$G$8,Tabeller!J11,Tabeller!J13))</f>
        <v>0</v>
      </c>
      <c r="K16" s="20">
        <f>IF(Registrering!$B$29="",0,IF(Registrering!$B$29=Tabeller!$G$8,Tabeller!K11,Tabeller!K13))</f>
        <v>0</v>
      </c>
      <c r="L16" s="20">
        <f>IF(Registrering!$B$29="",0,IF(Registrering!$B$29=Tabeller!$G$8,Tabeller!L11,Tabeller!L13))</f>
        <v>0</v>
      </c>
      <c r="M16" s="20">
        <f>IF(Registrering!$B$29="",0,IF(Registrering!$B$29=Tabeller!$G$8,Tabeller!M11,Tabeller!M13))</f>
        <v>0</v>
      </c>
      <c r="N16" s="20">
        <f>IF(Registrering!$B$29="",0,IF(Registrering!$B$29=Tabeller!$G$8,Tabeller!N11,Tabeller!N13))</f>
        <v>0</v>
      </c>
      <c r="O16" s="20">
        <f>IF(Registrering!$B$29="",0,IF(Registrering!$B$29=Tabeller!$G$8,Tabeller!O11,Tabeller!O13))</f>
        <v>0</v>
      </c>
      <c r="P16" s="20">
        <f>IF(Registrering!$B$29="",0,IF(Registrering!$B$29=Tabeller!$G$8,Tabeller!P11,Tabeller!P13))</f>
        <v>0</v>
      </c>
      <c r="Q16" s="20">
        <f>IF(Registrering!$B$29="",0,IF(Registrering!$B$29=Tabeller!$G$8,Tabeller!Q11,Tabeller!Q13))</f>
        <v>0</v>
      </c>
      <c r="R16" s="20">
        <f>IF(Registrering!$B$29="",0,IF(Registrering!$B$29=Tabeller!$G$8,Tabeller!R11,Tabeller!R13))</f>
        <v>0</v>
      </c>
      <c r="S16" s="20">
        <f>IF(Registrering!$B$29="",0,IF(Registrering!$B$29=Tabeller!$G$8,Tabeller!S11,Tabeller!S13))</f>
        <v>0</v>
      </c>
      <c r="T16" s="20">
        <f>IF(Registrering!$B$29="",0,IF(Registrering!$B$29=Tabeller!$G$8,Tabeller!T11,Tabeller!T13))</f>
        <v>0</v>
      </c>
      <c r="U16" s="20">
        <f>IF(Registrering!$B$29="",0,IF(Registrering!$B$29=Tabeller!$G$8,Tabeller!U11,Tabeller!U13))</f>
        <v>0</v>
      </c>
      <c r="V16" s="20">
        <f>IF(Registrering!$B$29="",0,IF(Registrering!$B$29=Tabeller!$G$8,Tabeller!V11,Tabeller!V13))</f>
        <v>0</v>
      </c>
      <c r="Y16" s="198" t="s">
        <v>338</v>
      </c>
      <c r="Z16" s="357"/>
      <c r="AB16" s="357"/>
      <c r="AC16" s="347"/>
      <c r="AD16" s="357"/>
      <c r="AE16" s="357"/>
      <c r="AF16" s="347"/>
      <c r="AG16" s="347"/>
      <c r="AH16" s="347"/>
      <c r="AJ16" s="353" t="s">
        <v>339</v>
      </c>
    </row>
    <row r="17" spans="1:36" x14ac:dyDescent="0.2">
      <c r="A17" s="64"/>
      <c r="B17" s="64"/>
      <c r="J17" s="358"/>
      <c r="AC17" s="347"/>
      <c r="AG17" s="347"/>
      <c r="AH17" s="347"/>
      <c r="AJ17" s="353" t="s">
        <v>340</v>
      </c>
    </row>
    <row r="18" spans="1:36" ht="21" x14ac:dyDescent="0.35">
      <c r="A18" s="64"/>
      <c r="B18" s="64"/>
      <c r="F18" s="359"/>
      <c r="G18" s="517" t="s">
        <v>341</v>
      </c>
      <c r="H18" s="518"/>
      <c r="I18" s="518"/>
      <c r="J18" s="518"/>
      <c r="K18" s="518"/>
      <c r="L18" s="518"/>
      <c r="M18" s="518"/>
      <c r="N18" s="518"/>
      <c r="O18" s="360"/>
      <c r="AC18" s="347"/>
      <c r="AG18" s="347"/>
      <c r="AH18" s="347"/>
      <c r="AJ18" s="353" t="s">
        <v>342</v>
      </c>
    </row>
    <row r="19" spans="1:36" x14ac:dyDescent="0.2">
      <c r="A19" s="64"/>
      <c r="B19" s="64"/>
      <c r="F19" s="361"/>
      <c r="G19" s="362"/>
      <c r="H19" s="362"/>
      <c r="I19" s="362"/>
      <c r="J19" s="362"/>
      <c r="K19" s="362"/>
      <c r="L19" s="362"/>
      <c r="M19" s="362"/>
      <c r="N19" s="362"/>
      <c r="O19" s="363"/>
      <c r="AG19" s="347"/>
      <c r="AH19" s="347"/>
      <c r="AJ19" s="353" t="s">
        <v>343</v>
      </c>
    </row>
    <row r="20" spans="1:36" x14ac:dyDescent="0.2">
      <c r="A20" s="64"/>
      <c r="B20" s="64"/>
      <c r="F20" s="361"/>
      <c r="G20" s="362"/>
      <c r="H20" s="362"/>
      <c r="I20" s="362"/>
      <c r="J20" s="362"/>
      <c r="K20" s="362"/>
      <c r="L20" s="347" t="s">
        <v>344</v>
      </c>
      <c r="M20" s="362"/>
      <c r="N20" s="362"/>
      <c r="O20" s="363"/>
      <c r="S20" s="4"/>
      <c r="T20" s="4"/>
      <c r="U20" s="4"/>
      <c r="V20" s="4"/>
      <c r="W20" s="4"/>
      <c r="AG20" s="347"/>
      <c r="AH20" s="347"/>
      <c r="AJ20" s="353" t="s">
        <v>345</v>
      </c>
    </row>
    <row r="21" spans="1:36" x14ac:dyDescent="0.2">
      <c r="A21" s="64"/>
      <c r="B21" s="64"/>
      <c r="F21" s="361"/>
      <c r="G21" s="91"/>
      <c r="H21" s="91"/>
      <c r="I21" s="364"/>
      <c r="J21" s="364"/>
      <c r="K21" s="364"/>
      <c r="L21" s="364" t="s">
        <v>346</v>
      </c>
      <c r="M21" s="365" t="s">
        <v>347</v>
      </c>
      <c r="N21" s="347"/>
      <c r="O21" s="363"/>
      <c r="P21" s="347"/>
      <c r="Q21" s="347"/>
      <c r="R21" s="347"/>
      <c r="AJ21" s="353" t="s">
        <v>348</v>
      </c>
    </row>
    <row r="22" spans="1:36" ht="15" x14ac:dyDescent="0.25">
      <c r="A22" s="64"/>
      <c r="B22" s="64"/>
      <c r="F22" s="361"/>
      <c r="G22" s="366" t="s">
        <v>349</v>
      </c>
      <c r="H22" s="367" t="s">
        <v>350</v>
      </c>
      <c r="I22" s="368" t="s">
        <v>351</v>
      </c>
      <c r="J22" s="369" t="s">
        <v>352</v>
      </c>
      <c r="K22" s="367" t="s">
        <v>353</v>
      </c>
      <c r="L22" s="369" t="s">
        <v>352</v>
      </c>
      <c r="M22" s="347"/>
      <c r="N22" s="362"/>
      <c r="O22" s="363"/>
      <c r="P22" s="347"/>
      <c r="Q22" s="347"/>
      <c r="R22" s="347"/>
      <c r="S22" s="347"/>
      <c r="T22" s="347"/>
      <c r="U22" s="347"/>
      <c r="V22" s="347"/>
      <c r="W22" s="347"/>
      <c r="AJ22" s="353" t="s">
        <v>354</v>
      </c>
    </row>
    <row r="23" spans="1:36" x14ac:dyDescent="0.2">
      <c r="A23" s="64"/>
      <c r="B23" s="64"/>
      <c r="F23" s="361"/>
      <c r="G23" s="91" t="s">
        <v>355</v>
      </c>
      <c r="H23" s="92">
        <v>45</v>
      </c>
      <c r="I23" s="91"/>
      <c r="J23" s="92"/>
      <c r="K23" s="101">
        <v>416400</v>
      </c>
      <c r="L23" s="92"/>
      <c r="M23" s="347"/>
      <c r="N23" s="347"/>
      <c r="O23" s="363"/>
      <c r="P23" s="347"/>
      <c r="Q23" s="347"/>
      <c r="R23" s="347"/>
      <c r="S23" s="4"/>
      <c r="T23" s="4"/>
      <c r="U23" s="4"/>
      <c r="V23" s="4"/>
      <c r="W23" s="4"/>
      <c r="AG23" s="347"/>
      <c r="AH23" s="347"/>
      <c r="AJ23" s="353" t="s">
        <v>356</v>
      </c>
    </row>
    <row r="24" spans="1:36" x14ac:dyDescent="0.2">
      <c r="A24" s="64"/>
      <c r="B24" s="64"/>
      <c r="F24" s="361"/>
      <c r="G24" s="370"/>
      <c r="H24" s="92"/>
      <c r="I24" s="91"/>
      <c r="J24" s="92"/>
      <c r="K24" s="92"/>
      <c r="L24" s="92"/>
      <c r="M24" s="347"/>
      <c r="N24" s="347"/>
      <c r="O24" s="363"/>
      <c r="P24" s="347"/>
      <c r="Q24" s="347"/>
      <c r="R24" s="347"/>
      <c r="AG24" s="347"/>
      <c r="AH24" s="347"/>
      <c r="AJ24" s="353" t="s">
        <v>357</v>
      </c>
    </row>
    <row r="25" spans="1:36" x14ac:dyDescent="0.2">
      <c r="A25" s="64"/>
      <c r="B25" s="515"/>
      <c r="C25" s="347"/>
      <c r="D25" s="516"/>
      <c r="F25" s="361"/>
      <c r="G25" s="91" t="s">
        <v>358</v>
      </c>
      <c r="H25" s="91"/>
      <c r="I25" s="91" t="s">
        <v>359</v>
      </c>
      <c r="J25" s="92"/>
      <c r="K25" s="93">
        <f>(K23-400)/52*47</f>
        <v>376000</v>
      </c>
      <c r="L25" s="94">
        <f>K25/$K$23</f>
        <v>0.90297790585975024</v>
      </c>
      <c r="M25" s="94">
        <v>0.90015148156358538</v>
      </c>
      <c r="N25" s="347"/>
      <c r="O25" s="363"/>
      <c r="P25" s="347"/>
      <c r="Q25" s="347"/>
      <c r="R25" s="347"/>
      <c r="S25" s="371"/>
      <c r="T25" s="371"/>
      <c r="U25" s="371"/>
      <c r="V25" s="371"/>
      <c r="W25" s="371"/>
      <c r="AG25" s="347"/>
      <c r="AH25" s="347"/>
      <c r="AJ25" s="353" t="s">
        <v>360</v>
      </c>
    </row>
    <row r="26" spans="1:36" x14ac:dyDescent="0.2">
      <c r="A26" s="64"/>
      <c r="B26" s="515"/>
      <c r="D26" s="516"/>
      <c r="F26" s="361"/>
      <c r="G26" s="91" t="s">
        <v>361</v>
      </c>
      <c r="H26" s="95">
        <v>0.12</v>
      </c>
      <c r="I26" s="96">
        <v>0.88</v>
      </c>
      <c r="J26" s="97">
        <v>0.12</v>
      </c>
      <c r="K26" s="98">
        <f>$K$25*$H26</f>
        <v>45120</v>
      </c>
      <c r="L26" s="94">
        <f t="shared" ref="L26:L28" si="24">K26/$K$23</f>
        <v>0.10835734870317003</v>
      </c>
      <c r="M26" s="94">
        <v>0.10801817778763025</v>
      </c>
      <c r="N26" s="347"/>
      <c r="O26" s="363"/>
      <c r="P26" s="347"/>
      <c r="Q26" s="347"/>
      <c r="R26" s="347"/>
      <c r="AG26" s="347"/>
      <c r="AH26" s="347"/>
      <c r="AJ26" s="353" t="s">
        <v>362</v>
      </c>
    </row>
    <row r="27" spans="1:36" x14ac:dyDescent="0.2">
      <c r="A27" s="64"/>
      <c r="B27" s="515"/>
      <c r="D27" s="516"/>
      <c r="F27" s="361"/>
      <c r="G27" s="91" t="s">
        <v>80</v>
      </c>
      <c r="H27" s="99">
        <v>0.09</v>
      </c>
      <c r="I27" s="96">
        <v>0.86280851063829789</v>
      </c>
      <c r="J27" s="97">
        <v>0.13719148936170206</v>
      </c>
      <c r="K27" s="98">
        <f>($K$23-400)*$H$27</f>
        <v>37440</v>
      </c>
      <c r="L27" s="94">
        <f t="shared" si="24"/>
        <v>8.9913544668587891E-2</v>
      </c>
      <c r="M27" s="94">
        <v>0.13244104226705089</v>
      </c>
      <c r="N27" s="347"/>
      <c r="O27" s="363"/>
      <c r="P27" s="347"/>
      <c r="Q27" s="347"/>
      <c r="R27" s="347"/>
      <c r="S27" s="4"/>
      <c r="T27" s="4"/>
      <c r="U27" s="4"/>
      <c r="V27" s="4"/>
      <c r="W27" s="4"/>
      <c r="AG27" s="347"/>
      <c r="AH27" s="347"/>
      <c r="AJ27" s="353" t="s">
        <v>363</v>
      </c>
    </row>
    <row r="28" spans="1:36" x14ac:dyDescent="0.2">
      <c r="A28" s="64"/>
      <c r="B28" s="515"/>
      <c r="D28" s="516"/>
      <c r="F28" s="361"/>
      <c r="G28" s="91" t="s">
        <v>364</v>
      </c>
      <c r="H28" s="100">
        <v>0.14099999999999999</v>
      </c>
      <c r="I28" s="96">
        <v>0.82273600000000002</v>
      </c>
      <c r="J28" s="97">
        <v>0.17726399999999998</v>
      </c>
      <c r="K28" s="98">
        <f>IF($K$23&gt;750000,(SUM($K$25:$K$27))*$H$29,(SUM($K$25:$K$27))*$H$28)</f>
        <v>64656.959999999992</v>
      </c>
      <c r="L28" s="94">
        <f t="shared" si="24"/>
        <v>0.15527608069164264</v>
      </c>
      <c r="M28" s="94">
        <v>0.16082610892817556</v>
      </c>
      <c r="N28" s="347"/>
      <c r="O28" s="363"/>
      <c r="P28" s="347"/>
      <c r="Q28" s="347"/>
      <c r="R28" s="347"/>
      <c r="S28" s="1"/>
      <c r="T28" s="1"/>
      <c r="U28" s="1"/>
      <c r="V28" s="1"/>
      <c r="W28" s="1"/>
      <c r="AD28" s="347"/>
      <c r="AE28" s="347"/>
      <c r="AF28" s="347"/>
      <c r="AG28" s="347"/>
      <c r="AH28" s="347"/>
      <c r="AJ28" s="353" t="s">
        <v>365</v>
      </c>
    </row>
    <row r="29" spans="1:36" x14ac:dyDescent="0.2">
      <c r="A29" s="64"/>
      <c r="B29" s="515"/>
      <c r="D29" s="516"/>
      <c r="F29" s="361"/>
      <c r="G29" s="91" t="s">
        <v>366</v>
      </c>
      <c r="H29" s="96">
        <v>0.14099999999999999</v>
      </c>
      <c r="I29" s="91" t="s">
        <v>144</v>
      </c>
      <c r="J29" s="94">
        <f>SUM(J26:J28)</f>
        <v>0.43445548936170203</v>
      </c>
      <c r="K29" s="101">
        <f>SUM(K25:K28)</f>
        <v>523216.95999999996</v>
      </c>
      <c r="L29" s="94"/>
      <c r="M29" s="347"/>
      <c r="N29" s="347"/>
      <c r="O29" s="363"/>
      <c r="P29" s="347"/>
      <c r="Q29" s="347"/>
      <c r="R29" s="347"/>
      <c r="AG29" s="347"/>
      <c r="AH29" s="347"/>
      <c r="AJ29" s="353" t="s">
        <v>367</v>
      </c>
    </row>
    <row r="30" spans="1:36" x14ac:dyDescent="0.2">
      <c r="A30" s="64"/>
      <c r="B30" s="515"/>
      <c r="D30" s="516"/>
      <c r="F30" s="361"/>
      <c r="G30" s="362"/>
      <c r="H30" s="362"/>
      <c r="I30" s="362"/>
      <c r="J30" s="362"/>
      <c r="K30" s="362"/>
      <c r="L30" s="362"/>
      <c r="M30" s="362"/>
      <c r="N30" s="362"/>
      <c r="O30" s="363"/>
      <c r="AG30" s="347"/>
      <c r="AH30" s="347"/>
      <c r="AJ30" s="353" t="s">
        <v>368</v>
      </c>
    </row>
    <row r="31" spans="1:36" ht="13.5" thickBot="1" x14ac:dyDescent="0.25">
      <c r="A31" s="64"/>
      <c r="B31" s="515"/>
      <c r="D31" s="516"/>
      <c r="F31" s="372"/>
      <c r="G31" s="373"/>
      <c r="H31" s="373"/>
      <c r="I31" s="373"/>
      <c r="J31" s="373"/>
      <c r="K31" s="373"/>
      <c r="L31" s="373"/>
      <c r="M31" s="373"/>
      <c r="N31" s="373"/>
      <c r="O31" s="374"/>
      <c r="AG31" s="347"/>
      <c r="AH31" s="347"/>
      <c r="AJ31" s="353" t="s">
        <v>369</v>
      </c>
    </row>
    <row r="32" spans="1:36" ht="16.5" thickBot="1" x14ac:dyDescent="0.25">
      <c r="A32" s="64"/>
      <c r="B32" s="515"/>
      <c r="D32" s="516"/>
      <c r="H32" s="58" t="s">
        <v>370</v>
      </c>
      <c r="I32" s="59">
        <f>D1</f>
        <v>1</v>
      </c>
      <c r="J32" s="60">
        <v>4.9000000000000002E-2</v>
      </c>
      <c r="K32" s="59">
        <f>I32+1</f>
        <v>2</v>
      </c>
      <c r="L32" s="60">
        <v>3.5000000000000003E-2</v>
      </c>
      <c r="M32" s="59" t="s">
        <v>371</v>
      </c>
      <c r="N32" s="519">
        <v>1.0349999999999999</v>
      </c>
      <c r="O32" s="61"/>
      <c r="P32" s="60"/>
      <c r="AG32" s="347"/>
      <c r="AH32" s="347"/>
      <c r="AI32" s="352" t="s">
        <v>3</v>
      </c>
      <c r="AJ32" s="353" t="s">
        <v>372</v>
      </c>
    </row>
    <row r="33" spans="1:36" x14ac:dyDescent="0.2">
      <c r="A33" s="64"/>
      <c r="B33" s="515"/>
      <c r="D33" s="516"/>
      <c r="I33" t="s">
        <v>373</v>
      </c>
      <c r="J33">
        <f>IF(Registrering!$B$53="Ja",J36*I36,I37)</f>
        <v>1.0349999999999999</v>
      </c>
      <c r="AG33" s="347"/>
      <c r="AH33" s="347"/>
      <c r="AJ33" s="353" t="s">
        <v>374</v>
      </c>
    </row>
    <row r="34" spans="1:36" x14ac:dyDescent="0.2">
      <c r="A34" s="64"/>
      <c r="B34" s="515"/>
      <c r="D34" s="516"/>
      <c r="I34" s="196">
        <f>J7</f>
        <v>1</v>
      </c>
      <c r="J34" s="196">
        <f t="shared" ref="J34:R34" si="25">K7</f>
        <v>2</v>
      </c>
      <c r="K34" s="196">
        <f t="shared" si="25"/>
        <v>3</v>
      </c>
      <c r="L34" s="196">
        <f t="shared" si="25"/>
        <v>4</v>
      </c>
      <c r="M34" s="196">
        <f t="shared" si="25"/>
        <v>5</v>
      </c>
      <c r="N34" s="196">
        <f t="shared" si="25"/>
        <v>6</v>
      </c>
      <c r="O34" s="196">
        <f t="shared" si="25"/>
        <v>7</v>
      </c>
      <c r="P34" s="196">
        <f t="shared" si="25"/>
        <v>8</v>
      </c>
      <c r="Q34" s="196">
        <f t="shared" si="25"/>
        <v>9</v>
      </c>
      <c r="R34" s="196">
        <f t="shared" si="25"/>
        <v>10</v>
      </c>
      <c r="S34" s="196">
        <f t="shared" ref="S34" si="26">T7</f>
        <v>11</v>
      </c>
      <c r="T34" s="196">
        <f t="shared" ref="T34" si="27">U7</f>
        <v>12</v>
      </c>
      <c r="U34" s="196">
        <f t="shared" ref="U34" si="28">V7</f>
        <v>13</v>
      </c>
      <c r="AG34" s="347"/>
      <c r="AH34" s="347"/>
      <c r="AJ34" s="353" t="s">
        <v>375</v>
      </c>
    </row>
    <row r="35" spans="1:36" x14ac:dyDescent="0.2">
      <c r="A35" s="64"/>
      <c r="B35" s="515"/>
      <c r="D35" s="516"/>
      <c r="G35" s="3" t="s">
        <v>376</v>
      </c>
      <c r="I35" s="4">
        <f>IF(Registrering!$B$53="ja",Tabeller!I37*Tabeller!I36,Tabeller!I37)</f>
        <v>1</v>
      </c>
      <c r="J35" s="375">
        <f>1*Registrering!$E$55+1</f>
        <v>1.0349999999999999</v>
      </c>
      <c r="K35" s="4">
        <f>IF(Registrering!$B$53="Ja",J35*$N32,J35)</f>
        <v>1.0712249999999999</v>
      </c>
      <c r="L35" s="4">
        <f>IF(Registrering!$B$53="Ja",K35*$N32,K35)</f>
        <v>1.1087178749999997</v>
      </c>
      <c r="M35" s="4">
        <f>IF(Registrering!$B$53="Ja",L35*$N32,L35)</f>
        <v>1.1475230006249997</v>
      </c>
      <c r="N35" s="4">
        <f>IF(Registrering!$B$53="Ja",M35*$N32,M35)</f>
        <v>1.1876863056468745</v>
      </c>
      <c r="O35" s="4">
        <f>IF(Registrering!$B$53="Ja",N35*$N32,N35)</f>
        <v>1.229255326344515</v>
      </c>
      <c r="P35" s="4">
        <f>IF(Registrering!$B$53="Ja",O35*$N32,O35)</f>
        <v>1.2722792627665729</v>
      </c>
      <c r="Q35" s="4">
        <f>IF(Registrering!$B$53="Ja",P35*$N32,P35)</f>
        <v>1.3168090369634029</v>
      </c>
      <c r="R35" s="4">
        <f>IF(Registrering!$B$53="Ja",Q35*$N32,Q35)</f>
        <v>1.3628973532571218</v>
      </c>
      <c r="S35" s="4">
        <f>IF(Registrering!$B$53="Ja",R35*$N32,R35)</f>
        <v>1.410598760621121</v>
      </c>
      <c r="T35" s="4">
        <f>IF(Registrering!$B$53="Ja",S35*$N32,S35)</f>
        <v>1.4599697172428601</v>
      </c>
      <c r="U35" s="4">
        <f>IF(Registrering!$B$53="Ja",T35*$N32,T35)</f>
        <v>1.5110686573463601</v>
      </c>
      <c r="AC35" s="347"/>
      <c r="AD35" s="347"/>
      <c r="AE35" s="347"/>
      <c r="AF35" s="347"/>
      <c r="AG35" s="347"/>
      <c r="AH35" s="347"/>
      <c r="AJ35" s="353" t="s">
        <v>377</v>
      </c>
    </row>
    <row r="36" spans="1:36" x14ac:dyDescent="0.2">
      <c r="A36" s="64"/>
      <c r="B36" s="515"/>
      <c r="D36" s="516"/>
      <c r="G36" s="3"/>
      <c r="I36" s="375">
        <f>1*Registrering!$B$55+1</f>
        <v>1</v>
      </c>
      <c r="J36" s="375">
        <f>1*Registrering!$E$55+1</f>
        <v>1.0349999999999999</v>
      </c>
      <c r="L36" s="520"/>
      <c r="M36" s="520"/>
      <c r="N36" s="520"/>
      <c r="O36" s="520"/>
      <c r="P36" s="520"/>
      <c r="Q36" s="520"/>
      <c r="R36" s="520"/>
      <c r="S36" s="520"/>
      <c r="T36" s="520"/>
      <c r="U36" s="520"/>
      <c r="AC36" s="347"/>
      <c r="AD36" s="347"/>
      <c r="AE36" s="347"/>
      <c r="AF36" s="347"/>
      <c r="AG36" s="347"/>
      <c r="AH36" s="347"/>
      <c r="AJ36" s="353" t="s">
        <v>378</v>
      </c>
    </row>
    <row r="37" spans="1:36" x14ac:dyDescent="0.2">
      <c r="A37" s="64"/>
      <c r="B37" s="515"/>
      <c r="D37" s="516"/>
      <c r="G37" s="347"/>
      <c r="H37" s="347"/>
      <c r="I37" s="4">
        <v>1</v>
      </c>
      <c r="J37" s="347"/>
      <c r="K37" s="347"/>
      <c r="L37" s="347"/>
      <c r="M37" s="347"/>
      <c r="N37" s="347"/>
      <c r="O37" s="347"/>
      <c r="P37" s="347"/>
      <c r="Q37" s="347"/>
      <c r="R37" s="347"/>
      <c r="AC37" s="347"/>
      <c r="AD37" s="347"/>
      <c r="AE37" s="347"/>
      <c r="AF37" s="347"/>
      <c r="AG37" s="347"/>
      <c r="AH37" s="347"/>
      <c r="AJ37" s="353" t="s">
        <v>379</v>
      </c>
    </row>
    <row r="38" spans="1:36" x14ac:dyDescent="0.2">
      <c r="A38" s="64"/>
      <c r="B38" s="515"/>
      <c r="D38" s="516"/>
      <c r="G38" s="4"/>
      <c r="H38" s="62"/>
      <c r="J38" s="4"/>
      <c r="K38" s="4"/>
      <c r="L38" s="4"/>
      <c r="M38" s="4"/>
      <c r="N38" s="4"/>
      <c r="O38" s="4"/>
      <c r="P38" s="4"/>
      <c r="Q38" s="4"/>
      <c r="R38" s="4"/>
      <c r="AJ38" s="353" t="s">
        <v>380</v>
      </c>
    </row>
    <row r="39" spans="1:36" x14ac:dyDescent="0.2">
      <c r="A39" s="64"/>
      <c r="B39" s="515"/>
      <c r="D39" s="516"/>
      <c r="G39" s="3"/>
      <c r="AJ39" s="353" t="s">
        <v>381</v>
      </c>
    </row>
    <row r="40" spans="1:36" x14ac:dyDescent="0.2">
      <c r="A40" s="64"/>
      <c r="B40" s="515"/>
      <c r="D40" s="516"/>
      <c r="K40" s="371"/>
      <c r="L40" s="371"/>
      <c r="M40" s="371"/>
      <c r="N40" s="371"/>
      <c r="O40" s="371"/>
      <c r="P40" s="371"/>
      <c r="Q40" s="371"/>
      <c r="R40" s="371"/>
      <c r="AJ40" s="353" t="s">
        <v>382</v>
      </c>
    </row>
    <row r="41" spans="1:36" x14ac:dyDescent="0.2">
      <c r="A41" s="64"/>
      <c r="B41" s="515"/>
      <c r="D41" s="516"/>
    </row>
    <row r="42" spans="1:36" x14ac:dyDescent="0.2">
      <c r="A42" s="64"/>
      <c r="B42" s="515"/>
      <c r="D42" s="516"/>
      <c r="G42" s="3"/>
      <c r="H42" s="3"/>
      <c r="I42" s="3"/>
      <c r="J42" s="3"/>
      <c r="K42" s="3"/>
      <c r="L42" s="3"/>
      <c r="M42" s="3"/>
      <c r="N42" s="3"/>
      <c r="O42" s="3"/>
      <c r="P42" s="3"/>
      <c r="Q42" s="3"/>
      <c r="R42" s="3"/>
    </row>
    <row r="43" spans="1:36" x14ac:dyDescent="0.2">
      <c r="A43" s="64"/>
      <c r="B43" s="515"/>
      <c r="D43" s="516"/>
      <c r="AJ43" s="2"/>
    </row>
    <row r="44" spans="1:36" x14ac:dyDescent="0.2">
      <c r="A44" s="64"/>
      <c r="B44" s="515"/>
      <c r="D44" s="516"/>
      <c r="G44" t="s">
        <v>63</v>
      </c>
      <c r="AJ44" s="2"/>
    </row>
    <row r="45" spans="1:36" x14ac:dyDescent="0.2">
      <c r="A45" s="64"/>
      <c r="B45" s="515"/>
      <c r="D45" s="516"/>
      <c r="G45" t="s">
        <v>59</v>
      </c>
      <c r="AJ45" s="2"/>
    </row>
    <row r="46" spans="1:36" x14ac:dyDescent="0.2">
      <c r="A46" s="64"/>
      <c r="B46" s="515"/>
      <c r="D46" s="516"/>
      <c r="G46" t="s">
        <v>60</v>
      </c>
      <c r="AJ46" s="2"/>
    </row>
    <row r="47" spans="1:36" x14ac:dyDescent="0.2">
      <c r="A47" s="64"/>
      <c r="B47" s="515"/>
      <c r="D47" s="516"/>
      <c r="G47" t="s">
        <v>61</v>
      </c>
      <c r="AJ47" s="2"/>
    </row>
    <row r="48" spans="1:36" x14ac:dyDescent="0.2">
      <c r="A48" s="64"/>
      <c r="B48" s="515"/>
      <c r="D48" s="516"/>
      <c r="G48" t="s">
        <v>62</v>
      </c>
      <c r="AJ48" s="2"/>
    </row>
    <row r="49" spans="1:36" x14ac:dyDescent="0.2">
      <c r="A49" s="64"/>
      <c r="B49" s="515"/>
      <c r="D49" s="516"/>
      <c r="G49" t="s">
        <v>383</v>
      </c>
      <c r="P49" s="358"/>
      <c r="Q49" s="358"/>
      <c r="R49" s="358"/>
      <c r="S49" s="358"/>
      <c r="T49" s="358"/>
      <c r="U49" s="358"/>
      <c r="AJ49" s="2"/>
    </row>
    <row r="50" spans="1:36" x14ac:dyDescent="0.2">
      <c r="A50" s="64"/>
      <c r="B50" s="515"/>
      <c r="D50" s="516"/>
      <c r="N50" s="2"/>
    </row>
    <row r="51" spans="1:36" x14ac:dyDescent="0.2">
      <c r="A51" s="64"/>
      <c r="B51" s="515"/>
      <c r="D51" s="516"/>
      <c r="K51">
        <v>2024</v>
      </c>
      <c r="L51" s="2" t="s">
        <v>384</v>
      </c>
      <c r="N51" s="2"/>
    </row>
    <row r="52" spans="1:36" ht="18.75" x14ac:dyDescent="0.3">
      <c r="A52" s="64"/>
      <c r="B52" s="515"/>
      <c r="D52" s="516"/>
      <c r="G52" s="23" t="s">
        <v>385</v>
      </c>
      <c r="H52" s="23"/>
      <c r="I52" s="509" t="s">
        <v>386</v>
      </c>
      <c r="J52" s="510"/>
      <c r="K52" s="509">
        <v>1.0349999999999999</v>
      </c>
      <c r="L52" s="511">
        <v>1.03</v>
      </c>
      <c r="M52" s="22"/>
      <c r="N52" s="32"/>
      <c r="O52" s="467"/>
      <c r="P52" s="467"/>
      <c r="Q52" s="467"/>
      <c r="R52" s="467"/>
    </row>
    <row r="53" spans="1:36" x14ac:dyDescent="0.2">
      <c r="A53" s="64"/>
      <c r="B53" s="515"/>
      <c r="D53" s="516"/>
      <c r="G53" s="25" t="s">
        <v>387</v>
      </c>
      <c r="H53" s="25" t="s">
        <v>388</v>
      </c>
      <c r="I53" s="26">
        <f>D1</f>
        <v>1</v>
      </c>
      <c r="J53" s="26">
        <f>I53+1</f>
        <v>2</v>
      </c>
      <c r="K53" s="26">
        <f t="shared" ref="K53:R53" si="29">J53+1</f>
        <v>3</v>
      </c>
      <c r="L53" s="26">
        <f t="shared" si="29"/>
        <v>4</v>
      </c>
      <c r="M53" s="26">
        <f t="shared" si="29"/>
        <v>5</v>
      </c>
      <c r="N53" s="26">
        <f t="shared" si="29"/>
        <v>6</v>
      </c>
      <c r="O53" s="26">
        <f t="shared" si="29"/>
        <v>7</v>
      </c>
      <c r="P53" s="26">
        <f t="shared" si="29"/>
        <v>8</v>
      </c>
      <c r="Q53" s="26">
        <f t="shared" si="29"/>
        <v>9</v>
      </c>
      <c r="R53" s="26">
        <f t="shared" si="29"/>
        <v>10</v>
      </c>
      <c r="S53" s="26">
        <f t="shared" ref="S53" si="30">R53+1</f>
        <v>11</v>
      </c>
      <c r="T53" s="26">
        <f t="shared" ref="T53" si="31">S53+1</f>
        <v>12</v>
      </c>
      <c r="U53" s="26">
        <f t="shared" ref="U53" si="32">T53+1</f>
        <v>13</v>
      </c>
    </row>
    <row r="54" spans="1:36" x14ac:dyDescent="0.2">
      <c r="A54" s="64"/>
      <c r="B54" s="515"/>
      <c r="D54" s="516"/>
      <c r="G54" s="27" t="s">
        <v>162</v>
      </c>
      <c r="H54" s="27" t="s">
        <v>389</v>
      </c>
      <c r="I54" s="512">
        <v>1312000</v>
      </c>
      <c r="J54" s="512">
        <v>1372000</v>
      </c>
      <c r="K54" s="512">
        <v>1431000</v>
      </c>
      <c r="L54" s="512">
        <v>1484000</v>
      </c>
      <c r="M54" s="512">
        <v>1536000</v>
      </c>
      <c r="N54" s="512">
        <v>1590000</v>
      </c>
      <c r="O54" s="512">
        <v>1646000</v>
      </c>
      <c r="P54" s="512">
        <v>1704000</v>
      </c>
      <c r="Q54" s="512">
        <v>1739000</v>
      </c>
      <c r="R54" s="512">
        <v>1825000</v>
      </c>
      <c r="S54" s="512">
        <v>1889000</v>
      </c>
      <c r="T54" s="512">
        <v>1955000</v>
      </c>
      <c r="U54" s="512">
        <v>2024000</v>
      </c>
    </row>
    <row r="55" spans="1:36" x14ac:dyDescent="0.2">
      <c r="A55" s="64"/>
      <c r="B55" s="515"/>
      <c r="D55" s="516"/>
      <c r="G55" s="27" t="s">
        <v>89</v>
      </c>
      <c r="H55" s="27" t="s">
        <v>389</v>
      </c>
      <c r="I55" s="512">
        <v>1312000</v>
      </c>
      <c r="J55" s="512">
        <v>1372000</v>
      </c>
      <c r="K55" s="512">
        <v>1431000</v>
      </c>
      <c r="L55" s="512">
        <v>1484000</v>
      </c>
      <c r="M55" s="512">
        <v>1536000</v>
      </c>
      <c r="N55" s="512">
        <v>1590000</v>
      </c>
      <c r="O55" s="512">
        <v>1646000</v>
      </c>
      <c r="P55" s="512">
        <v>1704000</v>
      </c>
      <c r="Q55" s="512">
        <v>1739000</v>
      </c>
      <c r="R55" s="512">
        <v>1825000</v>
      </c>
      <c r="S55" s="512">
        <v>1889000</v>
      </c>
      <c r="T55" s="512">
        <v>1955000</v>
      </c>
      <c r="U55" s="512">
        <v>2024000</v>
      </c>
    </row>
    <row r="56" spans="1:36" x14ac:dyDescent="0.2">
      <c r="A56" s="64"/>
      <c r="B56" s="515"/>
      <c r="D56" s="516"/>
      <c r="G56" s="27" t="s">
        <v>164</v>
      </c>
      <c r="H56" s="27" t="s">
        <v>389</v>
      </c>
      <c r="I56" s="512">
        <v>1312000</v>
      </c>
      <c r="J56" s="512">
        <v>1372000</v>
      </c>
      <c r="K56" s="512">
        <v>1431000</v>
      </c>
      <c r="L56" s="512">
        <v>1484000</v>
      </c>
      <c r="M56" s="512">
        <v>1536000</v>
      </c>
      <c r="N56" s="512">
        <v>1590000</v>
      </c>
      <c r="O56" s="512">
        <v>1646000</v>
      </c>
      <c r="P56" s="512">
        <v>1704000</v>
      </c>
      <c r="Q56" s="512">
        <v>1739000</v>
      </c>
      <c r="R56" s="512">
        <v>1825000</v>
      </c>
      <c r="S56" s="512">
        <v>1889000</v>
      </c>
      <c r="T56" s="512">
        <v>1955000</v>
      </c>
      <c r="U56" s="512">
        <v>2024000</v>
      </c>
    </row>
    <row r="57" spans="1:36" x14ac:dyDescent="0.2">
      <c r="A57" s="64"/>
      <c r="B57" s="515"/>
      <c r="D57" s="516"/>
      <c r="G57" s="27" t="s">
        <v>390</v>
      </c>
      <c r="H57" s="27" t="s">
        <v>389</v>
      </c>
      <c r="I57" s="512">
        <v>1312000</v>
      </c>
      <c r="J57" s="512">
        <v>1372000</v>
      </c>
      <c r="K57" s="512">
        <v>1431000</v>
      </c>
      <c r="L57" s="512">
        <v>1484000</v>
      </c>
      <c r="M57" s="512">
        <v>1536000</v>
      </c>
      <c r="N57" s="512">
        <v>1590000</v>
      </c>
      <c r="O57" s="512">
        <v>1646000</v>
      </c>
      <c r="P57" s="512">
        <v>1704000</v>
      </c>
      <c r="Q57" s="512">
        <v>1739000</v>
      </c>
      <c r="R57" s="512">
        <v>1825000</v>
      </c>
      <c r="S57" s="512">
        <v>1889000</v>
      </c>
      <c r="T57" s="512">
        <v>1955000</v>
      </c>
      <c r="U57" s="512">
        <v>2024000</v>
      </c>
    </row>
    <row r="58" spans="1:36" x14ac:dyDescent="0.2">
      <c r="A58" s="64"/>
      <c r="B58" s="515"/>
      <c r="D58" s="516"/>
      <c r="G58" s="27" t="s">
        <v>391</v>
      </c>
      <c r="H58" s="27" t="s">
        <v>389</v>
      </c>
      <c r="I58" s="512">
        <v>1312000</v>
      </c>
      <c r="J58" s="512">
        <v>1372000</v>
      </c>
      <c r="K58" s="512">
        <v>1431000</v>
      </c>
      <c r="L58" s="512">
        <v>1484000</v>
      </c>
      <c r="M58" s="512">
        <v>1536000</v>
      </c>
      <c r="N58" s="512">
        <v>1590000</v>
      </c>
      <c r="O58" s="512">
        <v>1646000</v>
      </c>
      <c r="P58" s="512">
        <v>1704000</v>
      </c>
      <c r="Q58" s="512">
        <v>1739000</v>
      </c>
      <c r="R58" s="512">
        <v>1825000</v>
      </c>
      <c r="S58" s="512">
        <v>1889000</v>
      </c>
      <c r="T58" s="512">
        <v>1955000</v>
      </c>
      <c r="U58" s="512">
        <v>2024000</v>
      </c>
    </row>
    <row r="59" spans="1:36" x14ac:dyDescent="0.2">
      <c r="A59" s="64"/>
      <c r="B59" s="515"/>
      <c r="D59" s="516"/>
      <c r="G59" s="27" t="s">
        <v>166</v>
      </c>
      <c r="H59" s="27" t="s">
        <v>389</v>
      </c>
      <c r="I59" s="512">
        <v>1312000</v>
      </c>
      <c r="J59" s="512">
        <v>1372000</v>
      </c>
      <c r="K59" s="512">
        <v>1431000</v>
      </c>
      <c r="L59" s="512">
        <v>1484000</v>
      </c>
      <c r="M59" s="512">
        <v>1536000</v>
      </c>
      <c r="N59" s="512">
        <v>1590000</v>
      </c>
      <c r="O59" s="512">
        <v>1646000</v>
      </c>
      <c r="P59" s="512">
        <v>1704000</v>
      </c>
      <c r="Q59" s="512">
        <v>1739000</v>
      </c>
      <c r="R59" s="512">
        <v>1825000</v>
      </c>
      <c r="S59" s="512">
        <v>1889000</v>
      </c>
      <c r="T59" s="512">
        <v>1955000</v>
      </c>
      <c r="U59" s="512">
        <v>2024000</v>
      </c>
    </row>
    <row r="60" spans="1:36" x14ac:dyDescent="0.2">
      <c r="A60" s="64"/>
      <c r="B60" s="515"/>
      <c r="D60" s="516"/>
      <c r="G60" s="27" t="s">
        <v>167</v>
      </c>
      <c r="H60" s="27" t="s">
        <v>389</v>
      </c>
      <c r="I60" s="512">
        <v>1312000</v>
      </c>
      <c r="J60" s="512">
        <v>1372000</v>
      </c>
      <c r="K60" s="512">
        <v>1431000</v>
      </c>
      <c r="L60" s="512">
        <v>1484000</v>
      </c>
      <c r="M60" s="512">
        <v>1536000</v>
      </c>
      <c r="N60" s="512">
        <v>1590000</v>
      </c>
      <c r="O60" s="512">
        <v>1646000</v>
      </c>
      <c r="P60" s="512">
        <v>1704000</v>
      </c>
      <c r="Q60" s="512">
        <v>1739000</v>
      </c>
      <c r="R60" s="512">
        <v>1825000</v>
      </c>
      <c r="S60" s="512">
        <v>1889000</v>
      </c>
      <c r="T60" s="512">
        <v>1955000</v>
      </c>
      <c r="U60" s="512">
        <v>2024000</v>
      </c>
    </row>
    <row r="61" spans="1:36" x14ac:dyDescent="0.2">
      <c r="A61" s="64"/>
      <c r="B61" s="515"/>
      <c r="D61" s="516"/>
      <c r="G61" s="27" t="s">
        <v>392</v>
      </c>
      <c r="H61" s="27" t="s">
        <v>389</v>
      </c>
      <c r="I61" s="512">
        <v>1312000</v>
      </c>
      <c r="J61" s="512">
        <v>1372000</v>
      </c>
      <c r="K61" s="512">
        <v>1431000</v>
      </c>
      <c r="L61" s="512">
        <v>1484000</v>
      </c>
      <c r="M61" s="512">
        <v>1536000</v>
      </c>
      <c r="N61" s="512">
        <v>1590000</v>
      </c>
      <c r="O61" s="512">
        <v>1646000</v>
      </c>
      <c r="P61" s="512">
        <v>1704000</v>
      </c>
      <c r="Q61" s="512">
        <v>1739000</v>
      </c>
      <c r="R61" s="512">
        <v>1825000</v>
      </c>
      <c r="S61" s="512">
        <v>1889000</v>
      </c>
      <c r="T61" s="512">
        <v>1955000</v>
      </c>
      <c r="U61" s="512">
        <v>2024000</v>
      </c>
    </row>
    <row r="62" spans="1:36" x14ac:dyDescent="0.2">
      <c r="A62" s="64"/>
      <c r="B62" s="515"/>
      <c r="D62" s="516"/>
      <c r="G62" s="27" t="s">
        <v>87</v>
      </c>
      <c r="H62" s="27" t="s">
        <v>393</v>
      </c>
      <c r="I62" s="513">
        <v>0.25</v>
      </c>
      <c r="J62" s="22"/>
      <c r="K62" s="22"/>
      <c r="L62" s="21"/>
      <c r="M62" s="22"/>
      <c r="N62" s="22"/>
      <c r="O62" s="22"/>
      <c r="P62" s="22"/>
      <c r="Q62" s="376"/>
      <c r="R62" s="376"/>
    </row>
    <row r="63" spans="1:36" x14ac:dyDescent="0.2">
      <c r="A63" s="64"/>
      <c r="B63" s="515"/>
      <c r="D63" s="516"/>
      <c r="G63" s="27" t="s">
        <v>394</v>
      </c>
      <c r="H63" s="27" t="s">
        <v>389</v>
      </c>
      <c r="I63" s="512">
        <v>100000</v>
      </c>
      <c r="J63" s="22"/>
      <c r="K63" s="22"/>
      <c r="L63" s="21"/>
      <c r="M63" s="22"/>
      <c r="N63" s="22"/>
      <c r="O63" s="22"/>
      <c r="P63" s="22"/>
      <c r="Q63" s="22"/>
      <c r="R63" s="22"/>
    </row>
    <row r="64" spans="1:36" x14ac:dyDescent="0.2">
      <c r="A64" s="64"/>
      <c r="B64" s="515"/>
      <c r="D64" s="516"/>
      <c r="G64" s="27" t="s">
        <v>395</v>
      </c>
      <c r="H64" s="27" t="s">
        <v>389</v>
      </c>
      <c r="I64" s="512">
        <v>58000</v>
      </c>
      <c r="J64" s="22"/>
      <c r="K64" s="22"/>
      <c r="L64" s="21"/>
      <c r="M64" s="22"/>
      <c r="N64" s="22"/>
      <c r="O64" s="22"/>
      <c r="P64" s="22"/>
      <c r="Q64" s="22"/>
      <c r="R64" s="22"/>
    </row>
    <row r="65" spans="1:18" x14ac:dyDescent="0.2">
      <c r="A65" s="64"/>
      <c r="B65" s="515"/>
      <c r="D65" s="516"/>
      <c r="G65" s="27" t="s">
        <v>396</v>
      </c>
      <c r="H65" s="27" t="s">
        <v>389</v>
      </c>
      <c r="I65" s="512">
        <v>34000</v>
      </c>
      <c r="J65" s="22"/>
      <c r="K65" s="22"/>
      <c r="L65" s="21"/>
      <c r="M65" s="22"/>
      <c r="N65" s="22"/>
      <c r="O65" s="22"/>
      <c r="P65" s="22"/>
      <c r="Q65" s="22"/>
      <c r="R65" s="22"/>
    </row>
    <row r="66" spans="1:18" x14ac:dyDescent="0.2">
      <c r="A66" s="64"/>
      <c r="B66" s="515"/>
      <c r="D66" s="516"/>
      <c r="G66" s="27" t="s">
        <v>397</v>
      </c>
      <c r="H66" s="27" t="s">
        <v>389</v>
      </c>
      <c r="I66" s="512">
        <v>23000</v>
      </c>
      <c r="J66" s="22"/>
      <c r="K66" s="22"/>
      <c r="L66" s="21"/>
      <c r="M66" s="22"/>
      <c r="N66" s="22"/>
      <c r="O66" s="22"/>
      <c r="P66" s="22"/>
      <c r="Q66" s="22"/>
      <c r="R66" s="22"/>
    </row>
    <row r="67" spans="1:18" x14ac:dyDescent="0.2">
      <c r="A67" s="64"/>
      <c r="B67" s="515"/>
      <c r="D67" s="516"/>
      <c r="G67" s="27" t="s">
        <v>398</v>
      </c>
      <c r="H67" s="27" t="s">
        <v>389</v>
      </c>
      <c r="I67" s="512">
        <v>39000</v>
      </c>
      <c r="J67" s="22"/>
      <c r="K67" s="22"/>
      <c r="L67" s="21"/>
      <c r="M67" s="22"/>
      <c r="N67" s="22"/>
      <c r="O67" s="22"/>
      <c r="P67" s="22"/>
      <c r="Q67" s="22"/>
      <c r="R67" s="22"/>
    </row>
    <row r="68" spans="1:18" x14ac:dyDescent="0.2">
      <c r="A68" s="64"/>
      <c r="B68" s="515"/>
      <c r="D68" s="516"/>
      <c r="G68" s="27" t="s">
        <v>399</v>
      </c>
      <c r="H68" s="27" t="s">
        <v>400</v>
      </c>
      <c r="I68" s="513">
        <v>0.25</v>
      </c>
      <c r="J68" s="22"/>
      <c r="K68" s="22"/>
      <c r="L68" s="21"/>
      <c r="M68" s="22"/>
      <c r="N68" s="22"/>
      <c r="O68" s="22"/>
      <c r="P68" s="22"/>
      <c r="Q68" s="22"/>
      <c r="R68" s="22"/>
    </row>
    <row r="69" spans="1:18" x14ac:dyDescent="0.2">
      <c r="A69" s="64"/>
      <c r="B69" s="515"/>
      <c r="D69" s="516"/>
      <c r="G69" s="364" t="s">
        <v>401</v>
      </c>
      <c r="H69" s="469" t="s">
        <v>402</v>
      </c>
      <c r="I69" s="22"/>
      <c r="J69" s="22"/>
      <c r="K69" s="22"/>
      <c r="L69" s="22"/>
      <c r="M69" s="22"/>
      <c r="N69" s="22"/>
      <c r="O69" s="22"/>
      <c r="P69" s="22"/>
      <c r="Q69" s="22"/>
      <c r="R69" s="22"/>
    </row>
    <row r="70" spans="1:18" x14ac:dyDescent="0.2">
      <c r="A70" s="64"/>
      <c r="B70" s="515"/>
      <c r="D70" s="516"/>
      <c r="Q70" s="22"/>
      <c r="R70" s="22"/>
    </row>
    <row r="71" spans="1:18" x14ac:dyDescent="0.2">
      <c r="A71" s="64"/>
      <c r="B71" s="515"/>
      <c r="D71" s="516"/>
    </row>
    <row r="72" spans="1:18" x14ac:dyDescent="0.2">
      <c r="A72" s="64"/>
      <c r="B72" s="515"/>
      <c r="D72" s="516"/>
    </row>
    <row r="73" spans="1:18" x14ac:dyDescent="0.2">
      <c r="A73" s="64"/>
      <c r="B73" s="515"/>
      <c r="D73" s="516"/>
    </row>
    <row r="74" spans="1:18" x14ac:dyDescent="0.2">
      <c r="A74" s="64"/>
      <c r="B74" s="515"/>
      <c r="D74" s="516"/>
    </row>
    <row r="75" spans="1:18" x14ac:dyDescent="0.2">
      <c r="A75" s="64"/>
      <c r="B75" s="515"/>
      <c r="D75" s="516"/>
      <c r="G75" s="112" t="s">
        <v>403</v>
      </c>
      <c r="H75" s="112"/>
      <c r="I75" s="112"/>
      <c r="J75" s="112" t="s">
        <v>404</v>
      </c>
      <c r="K75" s="112"/>
      <c r="L75" s="112"/>
      <c r="M75" t="s">
        <v>405</v>
      </c>
    </row>
    <row r="76" spans="1:18" x14ac:dyDescent="0.2">
      <c r="A76" s="64"/>
      <c r="B76" s="515"/>
      <c r="D76" s="516"/>
      <c r="G76" s="112" t="s">
        <v>208</v>
      </c>
      <c r="H76" s="112" t="s">
        <v>406</v>
      </c>
      <c r="I76" s="112"/>
      <c r="J76" s="112">
        <v>0.2</v>
      </c>
      <c r="K76" s="112"/>
      <c r="L76" s="112"/>
      <c r="M76" t="s">
        <v>407</v>
      </c>
    </row>
    <row r="77" spans="1:18" x14ac:dyDescent="0.2">
      <c r="A77" s="64"/>
      <c r="B77" s="515"/>
      <c r="D77" s="516"/>
      <c r="G77" s="112" t="s">
        <v>209</v>
      </c>
      <c r="H77" s="112" t="s">
        <v>406</v>
      </c>
      <c r="I77" s="112"/>
      <c r="J77" s="112" t="s">
        <v>408</v>
      </c>
      <c r="K77" s="112"/>
      <c r="L77" s="112"/>
      <c r="M77" t="s">
        <v>409</v>
      </c>
    </row>
    <row r="78" spans="1:18" x14ac:dyDescent="0.2">
      <c r="A78" s="64"/>
      <c r="B78" s="515"/>
      <c r="D78" s="516"/>
      <c r="G78" s="112" t="s">
        <v>210</v>
      </c>
      <c r="H78" s="112"/>
      <c r="I78" s="112"/>
      <c r="J78" s="112">
        <v>0.8</v>
      </c>
      <c r="K78" s="112"/>
      <c r="L78" s="112"/>
      <c r="M78" t="s">
        <v>410</v>
      </c>
    </row>
    <row r="79" spans="1:18" x14ac:dyDescent="0.2">
      <c r="A79" s="64"/>
      <c r="B79" s="515"/>
      <c r="D79" s="516"/>
      <c r="G79" s="112" t="s">
        <v>211</v>
      </c>
      <c r="H79" s="112"/>
      <c r="I79" s="112"/>
      <c r="J79" s="112"/>
      <c r="K79" s="112"/>
      <c r="L79" s="112"/>
      <c r="M79" s="2" t="s">
        <v>411</v>
      </c>
    </row>
    <row r="80" spans="1:18" x14ac:dyDescent="0.2">
      <c r="A80" s="64"/>
      <c r="B80" s="515"/>
      <c r="D80" s="516"/>
      <c r="G80" s="112" t="s">
        <v>212</v>
      </c>
      <c r="H80" s="112" t="s">
        <v>412</v>
      </c>
      <c r="I80" s="112"/>
      <c r="J80" s="112"/>
      <c r="K80" s="112"/>
      <c r="L80" s="112"/>
    </row>
    <row r="81" spans="1:9" x14ac:dyDescent="0.2">
      <c r="A81" s="64"/>
      <c r="B81" s="515"/>
      <c r="D81" s="516"/>
      <c r="G81" s="112" t="s">
        <v>413</v>
      </c>
      <c r="H81" s="112" t="s">
        <v>406</v>
      </c>
      <c r="I81" s="112"/>
    </row>
    <row r="82" spans="1:9" x14ac:dyDescent="0.2">
      <c r="A82" s="64"/>
      <c r="B82" s="515"/>
      <c r="D82" s="516"/>
      <c r="G82" s="112" t="s">
        <v>113</v>
      </c>
      <c r="H82" s="112"/>
      <c r="I82" s="112"/>
    </row>
    <row r="83" spans="1:9" x14ac:dyDescent="0.2">
      <c r="A83" s="64"/>
      <c r="B83" s="515"/>
      <c r="D83" s="516"/>
      <c r="G83" s="112" t="s">
        <v>414</v>
      </c>
      <c r="H83" s="112"/>
      <c r="I83" s="112"/>
    </row>
    <row r="84" spans="1:9" x14ac:dyDescent="0.2">
      <c r="A84" s="64"/>
      <c r="B84" s="515"/>
      <c r="D84" s="516"/>
    </row>
    <row r="85" spans="1:9" x14ac:dyDescent="0.2">
      <c r="A85" s="64"/>
      <c r="B85" s="515"/>
      <c r="D85" s="516"/>
    </row>
    <row r="86" spans="1:9" x14ac:dyDescent="0.2">
      <c r="A86" s="64"/>
      <c r="B86" s="515"/>
      <c r="D86" s="516"/>
    </row>
    <row r="87" spans="1:9" x14ac:dyDescent="0.2">
      <c r="A87" s="64"/>
      <c r="B87" s="515"/>
      <c r="D87" s="516"/>
      <c r="G87" s="2" t="s">
        <v>415</v>
      </c>
    </row>
    <row r="88" spans="1:9" x14ac:dyDescent="0.2">
      <c r="A88" s="64"/>
      <c r="B88" s="515"/>
      <c r="D88" s="516"/>
      <c r="G88" s="2" t="s">
        <v>416</v>
      </c>
    </row>
    <row r="89" spans="1:9" x14ac:dyDescent="0.2">
      <c r="A89" s="64"/>
      <c r="B89" s="515"/>
      <c r="D89" s="516"/>
      <c r="G89" s="2" t="s">
        <v>417</v>
      </c>
    </row>
    <row r="90" spans="1:9" x14ac:dyDescent="0.2">
      <c r="A90" s="64"/>
      <c r="B90" s="515"/>
      <c r="D90" s="516"/>
      <c r="G90" s="2" t="s">
        <v>418</v>
      </c>
    </row>
    <row r="91" spans="1:9" x14ac:dyDescent="0.2">
      <c r="A91" s="64"/>
      <c r="B91" s="515"/>
      <c r="D91" s="516"/>
      <c r="G91" s="2" t="s">
        <v>419</v>
      </c>
    </row>
    <row r="92" spans="1:9" x14ac:dyDescent="0.2">
      <c r="A92" s="64"/>
      <c r="B92" s="515"/>
      <c r="D92" s="516"/>
      <c r="G92" s="2" t="s">
        <v>420</v>
      </c>
    </row>
    <row r="93" spans="1:9" x14ac:dyDescent="0.2">
      <c r="A93" s="64"/>
      <c r="B93" s="515"/>
      <c r="D93" s="516"/>
      <c r="G93" s="2" t="s">
        <v>421</v>
      </c>
    </row>
    <row r="94" spans="1:9" x14ac:dyDescent="0.2">
      <c r="A94" s="64"/>
      <c r="B94" s="515"/>
      <c r="D94" s="516"/>
      <c r="G94" s="2" t="s">
        <v>422</v>
      </c>
    </row>
    <row r="95" spans="1:9" x14ac:dyDescent="0.2">
      <c r="A95" s="64"/>
      <c r="B95" s="515"/>
      <c r="D95" s="516"/>
      <c r="G95" s="2" t="s">
        <v>423</v>
      </c>
    </row>
    <row r="96" spans="1:9" x14ac:dyDescent="0.2">
      <c r="A96" s="64"/>
      <c r="B96" s="515"/>
      <c r="D96" s="516"/>
      <c r="G96" s="2" t="s">
        <v>424</v>
      </c>
    </row>
    <row r="97" spans="1:4" x14ac:dyDescent="0.2">
      <c r="A97" s="64"/>
      <c r="B97" s="515"/>
      <c r="D97" s="516"/>
    </row>
    <row r="98" spans="1:4" x14ac:dyDescent="0.2">
      <c r="A98" s="64"/>
      <c r="B98" s="515"/>
      <c r="D98" s="516"/>
    </row>
    <row r="99" spans="1:4" x14ac:dyDescent="0.2">
      <c r="A99" s="64"/>
      <c r="B99" s="515"/>
      <c r="D99" s="516"/>
    </row>
    <row r="100" spans="1:4" x14ac:dyDescent="0.2">
      <c r="A100" s="64"/>
      <c r="B100" s="515"/>
      <c r="D100" s="516"/>
    </row>
    <row r="101" spans="1:4" x14ac:dyDescent="0.2">
      <c r="A101" s="64"/>
      <c r="B101" s="515"/>
      <c r="D101" s="516"/>
    </row>
    <row r="102" spans="1:4" x14ac:dyDescent="0.2">
      <c r="A102" s="64"/>
      <c r="B102" s="515"/>
      <c r="D102" s="516"/>
    </row>
    <row r="103" spans="1:4" x14ac:dyDescent="0.2">
      <c r="A103" s="64"/>
      <c r="B103" s="515"/>
      <c r="D103" s="516"/>
    </row>
    <row r="104" spans="1:4" x14ac:dyDescent="0.2">
      <c r="A104" s="64"/>
      <c r="B104" s="515"/>
      <c r="D104" s="516"/>
    </row>
    <row r="105" spans="1:4" x14ac:dyDescent="0.2">
      <c r="A105" s="64"/>
      <c r="B105" s="515"/>
      <c r="D105" s="516"/>
    </row>
    <row r="106" spans="1:4" x14ac:dyDescent="0.2">
      <c r="A106" s="64"/>
      <c r="B106" s="515"/>
      <c r="D106" s="516"/>
    </row>
    <row r="107" spans="1:4" x14ac:dyDescent="0.2">
      <c r="A107" s="64"/>
      <c r="B107" s="515"/>
      <c r="D107" s="516"/>
    </row>
    <row r="108" spans="1:4" x14ac:dyDescent="0.2">
      <c r="A108" s="64"/>
      <c r="B108" s="515"/>
      <c r="D108" s="516"/>
    </row>
  </sheetData>
  <sheetProtection formatCells="0" formatColumns="0" formatRows="0"/>
  <phoneticPr fontId="16" type="noConversion"/>
  <conditionalFormatting sqref="G35:G36">
    <cfRule type="expression" dxfId="28" priority="24" stopIfTrue="1">
      <formula>#REF!="NEI"</formula>
    </cfRule>
  </conditionalFormatting>
  <conditionalFormatting sqref="G39">
    <cfRule type="expression" dxfId="27" priority="23" stopIfTrue="1">
      <formula>#REF!="NEI"</formula>
    </cfRule>
  </conditionalFormatting>
  <conditionalFormatting sqref="G53:H68">
    <cfRule type="expression" dxfId="26" priority="8" stopIfTrue="1">
      <formula>#REF!="NEI"</formula>
    </cfRule>
  </conditionalFormatting>
  <conditionalFormatting sqref="G42:R43">
    <cfRule type="expression" dxfId="25" priority="31" stopIfTrue="1">
      <formula>#REF!="NEI"</formula>
    </cfRule>
  </conditionalFormatting>
  <conditionalFormatting sqref="I54:I68">
    <cfRule type="expression" dxfId="24" priority="7" stopIfTrue="1">
      <formula>#REF!="NEI"</formula>
    </cfRule>
  </conditionalFormatting>
  <conditionalFormatting sqref="I53:U61">
    <cfRule type="expression" dxfId="23" priority="6" stopIfTrue="1">
      <formula>#REF!="NEI"</formula>
    </cfRule>
  </conditionalFormatting>
  <conditionalFormatting sqref="L69">
    <cfRule type="expression" dxfId="22" priority="22" stopIfTrue="1">
      <formula>#REF!="NEI"</formula>
    </cfRule>
  </conditionalFormatting>
  <conditionalFormatting sqref="P41">
    <cfRule type="expression" dxfId="21" priority="33" stopIfTrue="1">
      <formula>#REF!="NEI"</formula>
    </cfRule>
  </conditionalFormatting>
  <conditionalFormatting sqref="Q62:R62">
    <cfRule type="expression" dxfId="20" priority="3" stopIfTrue="1">
      <formula>#REF!="NEI"</formula>
    </cfRule>
  </conditionalFormatting>
  <conditionalFormatting sqref="S20:W20 S23:W23 S27:W28 H35:I35 K35:U35 I37 G38:H38 J38:R38">
    <cfRule type="expression" dxfId="19" priority="29" stopIfTrue="1">
      <formula>#REF!="NEI"</formula>
    </cfRule>
  </conditionalFormatting>
  <hyperlinks>
    <hyperlink ref="H69" r:id="rId1" xr:uid="{00000000-0004-0000-0E00-000000000000}"/>
  </hyperlinks>
  <printOptions headings="1"/>
  <pageMargins left="0.55000000000000004" right="0.25" top="0.98425196850393704" bottom="0.98425196850393704" header="0.51181102362204722" footer="0.51181102362204722"/>
  <pageSetup paperSize="9" scale="80" orientation="portrait" cellComments="atEnd" r:id="rId2"/>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6">
    <tabColor rgb="FF0070C0"/>
    <pageSetUpPr fitToPage="1"/>
  </sheetPr>
  <dimension ref="B1:N47"/>
  <sheetViews>
    <sheetView showGridLines="0" zoomScaleNormal="100" workbookViewId="0">
      <selection activeCell="G61" sqref="G61"/>
    </sheetView>
  </sheetViews>
  <sheetFormatPr baseColWidth="10" defaultColWidth="9.140625" defaultRowHeight="12.75" x14ac:dyDescent="0.2"/>
  <cols>
    <col min="1" max="1" width="1.42578125" customWidth="1"/>
    <col min="2" max="2" width="37.140625" customWidth="1"/>
    <col min="3" max="13" width="10.85546875" customWidth="1"/>
    <col min="14" max="14" width="10.140625" customWidth="1"/>
    <col min="15" max="15" width="10.42578125" customWidth="1"/>
  </cols>
  <sheetData>
    <row r="1" spans="2:13" ht="15.75" x14ac:dyDescent="0.25">
      <c r="B1" s="49" t="s">
        <v>425</v>
      </c>
    </row>
    <row r="3" spans="2:13" ht="15" x14ac:dyDescent="0.25">
      <c r="B3" s="42" t="s">
        <v>426</v>
      </c>
    </row>
    <row r="4" spans="2:13"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144</v>
      </c>
    </row>
    <row r="5" spans="2:13" x14ac:dyDescent="0.2">
      <c r="B5" s="2" t="s">
        <v>214</v>
      </c>
      <c r="C5" s="50">
        <f>Prosjektcontroller!D17+Prosjektcontroller!D18+Prosjektcontroller!D19+Prosjektcontroller!D28+Prosjektcontroller!D29</f>
        <v>0</v>
      </c>
      <c r="D5" s="50">
        <f>Prosjektcontroller!E17+Prosjektcontroller!E18+Prosjektcontroller!E19+Prosjektcontroller!E28+Prosjektcontroller!E29</f>
        <v>906326.66722043278</v>
      </c>
      <c r="E5" s="50">
        <f>Prosjektcontroller!F17+Prosjektcontroller!F18+Prosjektcontroller!F19+Prosjektcontroller!F28+Prosjektcontroller!F29</f>
        <v>0</v>
      </c>
      <c r="F5" s="50">
        <f>Prosjektcontroller!G17+Prosjektcontroller!G18+Prosjektcontroller!G19+Prosjektcontroller!G28+Prosjektcontroller!G29</f>
        <v>0</v>
      </c>
      <c r="G5" s="50">
        <f>Prosjektcontroller!H17+Prosjektcontroller!H18+Prosjektcontroller!H19+Prosjektcontroller!H28+Prosjektcontroller!H29</f>
        <v>0</v>
      </c>
      <c r="H5" s="50">
        <f>Prosjektcontroller!I17+Prosjektcontroller!I18+Prosjektcontroller!I19+Prosjektcontroller!I28+Prosjektcontroller!I29</f>
        <v>0</v>
      </c>
      <c r="I5" s="50">
        <f>Prosjektcontroller!J17+Prosjektcontroller!J18+Prosjektcontroller!J19+Prosjektcontroller!J28+Prosjektcontroller!J29</f>
        <v>0</v>
      </c>
      <c r="J5" s="50">
        <f>Prosjektcontroller!K17+Prosjektcontroller!K18+Prosjektcontroller!K19+Prosjektcontroller!K28+Prosjektcontroller!K29</f>
        <v>0</v>
      </c>
      <c r="K5" s="50">
        <f>Prosjektcontroller!L17+Prosjektcontroller!L18+Prosjektcontroller!L19+Prosjektcontroller!L28+Prosjektcontroller!L29</f>
        <v>0</v>
      </c>
      <c r="L5" s="50">
        <f>Prosjektcontroller!M17+Prosjektcontroller!M18+Prosjektcontroller!M19+Prosjektcontroller!M28+Prosjektcontroller!M29</f>
        <v>0</v>
      </c>
      <c r="M5" s="50">
        <f>SUM(C5:L5)</f>
        <v>906326.66722043278</v>
      </c>
    </row>
    <row r="6" spans="2:13" x14ac:dyDescent="0.2">
      <c r="B6" s="2" t="s">
        <v>427</v>
      </c>
      <c r="C6" s="50">
        <f>SUMIF(Budsjett!$B$4:$B$158,"Innkjøp av FoU-tjenester",Budsjett!K4:K158)</f>
        <v>0</v>
      </c>
      <c r="D6" s="50">
        <f>SUMIF(Budsjett!$B$4:$B$158,"Innkjøp av FoU-tjenester",Budsjett!L4:L158)</f>
        <v>0</v>
      </c>
      <c r="E6" s="50">
        <f>SUMIF(Budsjett!$B$4:$B$158,"Innkjøp av FoU-tjenester",Budsjett!M4:M158)</f>
        <v>0</v>
      </c>
      <c r="F6" s="50">
        <f>SUMIF(Budsjett!$B$4:$B$158,"Innkjøp av FoU-tjenester",Budsjett!N4:N158)</f>
        <v>0</v>
      </c>
      <c r="G6" s="50">
        <f>SUMIF(Budsjett!$B$4:$B$158,"Innkjøp av FoU-tjenester",Budsjett!O4:O158)</f>
        <v>0</v>
      </c>
      <c r="H6" s="50">
        <f>SUMIF(Budsjett!$B$4:$B$158,"Innkjøp av FoU-tjenester",Budsjett!P4:P158)</f>
        <v>0</v>
      </c>
      <c r="I6" s="50">
        <f>SUMIF(Budsjett!$B$4:$B$158,"Innkjøp av FoU-tjenester",Budsjett!Q4:Q158)</f>
        <v>0</v>
      </c>
      <c r="J6" s="50">
        <f>SUMIF(Budsjett!$B$4:$B$158,"Innkjøp av FoU-tjenester",Budsjett!R4:R158)</f>
        <v>0</v>
      </c>
      <c r="K6" s="50">
        <f>SUMIF(Budsjett!$B$4:$B$158,"Innkjøp av FoU-tjenester",Budsjett!S4:S158)</f>
        <v>0</v>
      </c>
      <c r="L6" s="50">
        <f>SUMIF(Budsjett!$B$4:$B$158,"Innkjøp av FoU-tjenester",Budsjett!T4:T158)</f>
        <v>0</v>
      </c>
      <c r="M6" s="50">
        <f>SUM(C6:L6)</f>
        <v>0</v>
      </c>
    </row>
    <row r="7" spans="2:13" x14ac:dyDescent="0.2">
      <c r="B7" s="2" t="s">
        <v>428</v>
      </c>
      <c r="C7" s="50">
        <f>Budsjett!K57+Budsjett!K58+SUMIF(Budsjett!$B$4:$B$166,"Utstyr (kun nasjonal infrastruktur)",Budsjett!K4:K166)</f>
        <v>0</v>
      </c>
      <c r="D7" s="50">
        <f>Budsjett!L57+Budsjett!L58+SUMIF(Budsjett!$B$4:$B$166,"Utstyr (kun nasjonal infrastruktur)",Budsjett!L4:L166)</f>
        <v>0</v>
      </c>
      <c r="E7" s="50">
        <f>Budsjett!M57+Budsjett!M58+SUMIF(Budsjett!$B$4:$B$166,"Utstyr (kun nasjonal infrastruktur)",Budsjett!M4:M166)</f>
        <v>0</v>
      </c>
      <c r="F7" s="50">
        <f>Budsjett!N57+Budsjett!N58+SUMIF(Budsjett!$B$4:$B$166,"Utstyr (kun nasjonal infrastruktur)",Budsjett!N4:N166)</f>
        <v>0</v>
      </c>
      <c r="G7" s="50">
        <f>Budsjett!O57+Budsjett!O58+SUMIF(Budsjett!$B$4:$B$166,"Utstyr (kun nasjonal infrastruktur)",Budsjett!O4:O166)</f>
        <v>0</v>
      </c>
      <c r="H7" s="50">
        <f>Budsjett!P57+Budsjett!P58+SUMIF(Budsjett!$B$4:$B$166,"Utstyr (kun nasjonal infrastruktur)",Budsjett!P4:P166)</f>
        <v>0</v>
      </c>
      <c r="I7" s="50">
        <f>Budsjett!Q57+Budsjett!Q58+SUMIF(Budsjett!$B$4:$B$166,"Utstyr (kun nasjonal infrastruktur)",Budsjett!Q4:Q166)</f>
        <v>0</v>
      </c>
      <c r="J7" s="50">
        <f>Budsjett!R57+Budsjett!R58+SUMIF(Budsjett!$B$4:$B$166,"Utstyr (kun nasjonal infrastruktur)",Budsjett!R4:R166)</f>
        <v>0</v>
      </c>
      <c r="K7" s="50">
        <f>Budsjett!S57+Budsjett!S58+SUMIF(Budsjett!$B$4:$B$166,"Utstyr (kun nasjonal infrastruktur)",Budsjett!S4:S166)</f>
        <v>0</v>
      </c>
      <c r="L7" s="50">
        <f>Budsjett!T57+Budsjett!T58+SUMIF(Budsjett!$B$4:$B$166,"Utstyr (kun nasjonal infrastruktur)",Budsjett!T4:T166)</f>
        <v>0</v>
      </c>
      <c r="M7" s="50">
        <f>SUM(C7:L7)</f>
        <v>0</v>
      </c>
    </row>
    <row r="8" spans="2:13" x14ac:dyDescent="0.2">
      <c r="B8" s="2" t="s">
        <v>429</v>
      </c>
      <c r="C8" s="50">
        <f>SUMIF(Budsjett!$B$4:$B$158,"Lab./feltundersøkelser",Budsjett!K4:K158)+SUMIF(Budsjett!$B$4:$B$158,"Reiser/konferanser/mv.",Budsjett!K4:K158)+SUMIF(Budsjett!$B$4:$B$158,"Andre driftskostnader",Budsjett!K4:K158)+Budsjett!K38+Budsjett!K60+Budsjett!AR35</f>
        <v>0</v>
      </c>
      <c r="D8" s="50">
        <f>SUMIF(Budsjett!$B$4:$B$158,"Lab./feltundersøkelser",Budsjett!L4:L158)+SUMIF(Budsjett!$B$4:$B$158,"Reiser/konferanser/mv.",Budsjett!L4:L158)+SUMIF(Budsjett!$B$4:$B$158,"Andre driftskostnader",Budsjett!L4:L158)+Budsjett!L38+Budsjett!L60+Budsjett!AS35</f>
        <v>1860277</v>
      </c>
      <c r="E8" s="50">
        <f>SUMIF(Budsjett!$B$4:$B$158,"Lab./feltundersøkelser",Budsjett!M4:M158)+SUMIF(Budsjett!$B$4:$B$158,"Reiser/konferanser/mv.",Budsjett!M4:M158)+SUMIF(Budsjett!$B$4:$B$158,"Andre driftskostnader",Budsjett!M4:M158)+Budsjett!M38+Budsjett!M60+Budsjett!AT35</f>
        <v>0</v>
      </c>
      <c r="F8" s="50">
        <f>SUMIF(Budsjett!$B$4:$B$158,"Lab./feltundersøkelser",Budsjett!N4:N158)+SUMIF(Budsjett!$B$4:$B$158,"Reiser/konferanser/mv.",Budsjett!N4:N158)+SUMIF(Budsjett!$B$4:$B$158,"Andre driftskostnader",Budsjett!N4:N158)+Budsjett!N38+Budsjett!N60+Budsjett!AU35</f>
        <v>0</v>
      </c>
      <c r="G8" s="50">
        <f>SUMIF(Budsjett!$B$4:$B$158,"Lab./feltundersøkelser",Budsjett!O4:O158)+SUMIF(Budsjett!$B$4:$B$158,"Reiser/konferanser/mv.",Budsjett!O4:O158)+SUMIF(Budsjett!$B$4:$B$158,"Andre driftskostnader",Budsjett!O4:O158)+Budsjett!O38+Budsjett!O60+Budsjett!AV35</f>
        <v>0</v>
      </c>
      <c r="H8" s="50">
        <f>SUMIF(Budsjett!$B$4:$B$158,"Lab./feltundersøkelser",Budsjett!P4:P158)+SUMIF(Budsjett!$B$4:$B$158,"Reiser/konferanser/mv.",Budsjett!P4:P158)+SUMIF(Budsjett!$B$4:$B$158,"Andre driftskostnader",Budsjett!P4:P158)+Budsjett!P38+Budsjett!P60+Budsjett!AW35</f>
        <v>0</v>
      </c>
      <c r="I8" s="50">
        <f>SUMIF(Budsjett!$B$4:$B$158,"Lab./feltundersøkelser",Budsjett!Q4:Q158)+SUMIF(Budsjett!$B$4:$B$158,"Reiser/konferanser/mv.",Budsjett!Q4:Q158)+SUMIF(Budsjett!$B$4:$B$158,"Andre driftskostnader",Budsjett!Q4:Q158)+Budsjett!Q38+Budsjett!Q60+Budsjett!AX35</f>
        <v>0</v>
      </c>
      <c r="J8" s="50">
        <f>SUMIF(Budsjett!$B$4:$B$158,"Lab./feltundersøkelser",Budsjett!R4:R158)+SUMIF(Budsjett!$B$4:$B$158,"Reiser/konferanser/mv.",Budsjett!R4:R158)+SUMIF(Budsjett!$B$4:$B$158,"Andre driftskostnader",Budsjett!R4:R158)+Budsjett!R38+Budsjett!R60+Budsjett!AY35</f>
        <v>0</v>
      </c>
      <c r="K8" s="50">
        <f>SUMIF(Budsjett!$B$4:$B$158,"Lab./feltundersøkelser",Budsjett!S4:S158)+SUMIF(Budsjett!$B$4:$B$158,"Reiser/konferanser/mv.",Budsjett!S4:S158)+SUMIF(Budsjett!$B$4:$B$158,"Andre driftskostnader",Budsjett!S4:S158)+Budsjett!S38+Budsjett!S60+Budsjett!AZ35</f>
        <v>0</v>
      </c>
      <c r="L8" s="50">
        <f>SUMIF(Budsjett!$B$4:$B$158,"Lab./feltundersøkelser",Budsjett!T4:T158)+SUMIF(Budsjett!$B$4:$B$158,"Reiser/konferanser/mv.",Budsjett!T4:T158)+SUMIF(Budsjett!$B$4:$B$158,"Andre driftskostnader",Budsjett!T4:T158)+Budsjett!T38+Budsjett!T60+Budsjett!BA35</f>
        <v>0</v>
      </c>
      <c r="M8" s="50">
        <f>SUM(C8:L8)</f>
        <v>1860277</v>
      </c>
    </row>
    <row r="9" spans="2:13" ht="15" x14ac:dyDescent="0.25">
      <c r="B9" s="12" t="s">
        <v>430</v>
      </c>
      <c r="C9" s="51">
        <f t="shared" ref="C9:L9" si="0">SUM(C5:C8)</f>
        <v>0</v>
      </c>
      <c r="D9" s="51">
        <f t="shared" si="0"/>
        <v>2766603.6672204328</v>
      </c>
      <c r="E9" s="51">
        <f t="shared" si="0"/>
        <v>0</v>
      </c>
      <c r="F9" s="51">
        <f t="shared" si="0"/>
        <v>0</v>
      </c>
      <c r="G9" s="51">
        <f t="shared" si="0"/>
        <v>0</v>
      </c>
      <c r="H9" s="51">
        <f t="shared" si="0"/>
        <v>0</v>
      </c>
      <c r="I9" s="51">
        <f t="shared" si="0"/>
        <v>0</v>
      </c>
      <c r="J9" s="51">
        <f t="shared" si="0"/>
        <v>0</v>
      </c>
      <c r="K9" s="51">
        <f t="shared" si="0"/>
        <v>0</v>
      </c>
      <c r="L9" s="51">
        <f t="shared" si="0"/>
        <v>0</v>
      </c>
      <c r="M9" s="51">
        <f>SUM(M5:M8)</f>
        <v>2766603.6672204328</v>
      </c>
    </row>
    <row r="10" spans="2:13" x14ac:dyDescent="0.2">
      <c r="C10" s="43"/>
      <c r="D10" s="43"/>
      <c r="E10" s="43"/>
      <c r="F10" s="43"/>
      <c r="G10" s="43"/>
      <c r="H10" s="43"/>
      <c r="I10" s="43"/>
      <c r="J10" s="43"/>
      <c r="K10" s="43"/>
      <c r="L10" s="43"/>
      <c r="M10" s="43"/>
    </row>
    <row r="11" spans="2:13" ht="15" x14ac:dyDescent="0.25">
      <c r="B11" s="42" t="s">
        <v>431</v>
      </c>
    </row>
    <row r="12" spans="2:13" x14ac:dyDescent="0.2">
      <c r="B12" s="48"/>
      <c r="C12" s="74">
        <f>C4</f>
        <v>1</v>
      </c>
      <c r="D12" s="74">
        <f t="shared" ref="D12:L12" si="1">D4</f>
        <v>2</v>
      </c>
      <c r="E12" s="74">
        <f t="shared" si="1"/>
        <v>3</v>
      </c>
      <c r="F12" s="74">
        <f t="shared" si="1"/>
        <v>4</v>
      </c>
      <c r="G12" s="74">
        <f t="shared" si="1"/>
        <v>5</v>
      </c>
      <c r="H12" s="74">
        <f t="shared" si="1"/>
        <v>6</v>
      </c>
      <c r="I12" s="74">
        <f t="shared" si="1"/>
        <v>7</v>
      </c>
      <c r="J12" s="74">
        <f t="shared" si="1"/>
        <v>8</v>
      </c>
      <c r="K12" s="74">
        <f t="shared" si="1"/>
        <v>9</v>
      </c>
      <c r="L12" s="74">
        <f t="shared" si="1"/>
        <v>10</v>
      </c>
      <c r="M12" s="48" t="s">
        <v>144</v>
      </c>
    </row>
    <row r="13" spans="2:13" x14ac:dyDescent="0.2">
      <c r="B13" s="2" t="s">
        <v>432</v>
      </c>
      <c r="C13" s="330"/>
      <c r="D13" s="330"/>
      <c r="E13" s="330"/>
      <c r="F13" s="330"/>
      <c r="G13" s="330"/>
      <c r="H13" s="330"/>
      <c r="I13" s="330"/>
      <c r="J13" s="330"/>
      <c r="K13" s="330"/>
      <c r="L13" s="330"/>
      <c r="M13" s="50">
        <f>SUM(C13:L13)</f>
        <v>0</v>
      </c>
    </row>
    <row r="14" spans="2:13" x14ac:dyDescent="0.2">
      <c r="B14" s="2" t="s">
        <v>433</v>
      </c>
      <c r="C14" s="76"/>
      <c r="D14" s="76"/>
      <c r="E14" s="76"/>
      <c r="F14" s="76"/>
      <c r="G14" s="76"/>
      <c r="H14" s="76"/>
      <c r="I14" s="76"/>
      <c r="J14" s="76"/>
      <c r="K14" s="76"/>
      <c r="L14" s="76"/>
      <c r="M14" s="50">
        <f>SUM(C14:L14)</f>
        <v>0</v>
      </c>
    </row>
    <row r="15" spans="2:13" x14ac:dyDescent="0.2">
      <c r="B15" s="2" t="s">
        <v>434</v>
      </c>
      <c r="C15" s="50">
        <f>C9-C13-C14-C16-C17</f>
        <v>0</v>
      </c>
      <c r="D15" s="50">
        <f t="shared" ref="D15:L15" si="2">D9-D13-D14-D16-D17</f>
        <v>2766603.6672204328</v>
      </c>
      <c r="E15" s="50">
        <f t="shared" si="2"/>
        <v>0</v>
      </c>
      <c r="F15" s="50">
        <f t="shared" si="2"/>
        <v>0</v>
      </c>
      <c r="G15" s="50">
        <f t="shared" si="2"/>
        <v>0</v>
      </c>
      <c r="H15" s="50">
        <f t="shared" si="2"/>
        <v>0</v>
      </c>
      <c r="I15" s="50">
        <f t="shared" si="2"/>
        <v>0</v>
      </c>
      <c r="J15" s="50">
        <f t="shared" si="2"/>
        <v>0</v>
      </c>
      <c r="K15" s="50">
        <f t="shared" si="2"/>
        <v>0</v>
      </c>
      <c r="L15" s="50">
        <f t="shared" si="2"/>
        <v>0</v>
      </c>
      <c r="M15" s="50">
        <f>SUM(C15:L15)</f>
        <v>2766603.6672204328</v>
      </c>
    </row>
    <row r="16" spans="2:13" x14ac:dyDescent="0.2">
      <c r="B16" s="2" t="s">
        <v>435</v>
      </c>
      <c r="C16" s="75"/>
      <c r="D16" s="75"/>
      <c r="E16" s="75"/>
      <c r="F16" s="75"/>
      <c r="G16" s="75"/>
      <c r="H16" s="75"/>
      <c r="I16" s="75"/>
      <c r="J16" s="75"/>
      <c r="K16" s="75"/>
      <c r="L16" s="75"/>
      <c r="M16" s="50">
        <f>SUM(C16:L16)</f>
        <v>0</v>
      </c>
    </row>
    <row r="17" spans="2:14" x14ac:dyDescent="0.2">
      <c r="B17" s="2" t="s">
        <v>436</v>
      </c>
      <c r="C17" s="75"/>
      <c r="D17" s="75"/>
      <c r="E17" s="75"/>
      <c r="F17" s="75"/>
      <c r="G17" s="75"/>
      <c r="H17" s="75"/>
      <c r="I17" s="75"/>
      <c r="J17" s="75"/>
      <c r="K17" s="75"/>
      <c r="L17" s="75"/>
      <c r="M17" s="50">
        <f>SUM(C17:L17)</f>
        <v>0</v>
      </c>
    </row>
    <row r="18" spans="2:14" ht="15" x14ac:dyDescent="0.25">
      <c r="B18" s="12" t="s">
        <v>430</v>
      </c>
      <c r="C18" s="51">
        <f>SUM(C13:C17)</f>
        <v>0</v>
      </c>
      <c r="D18" s="51">
        <f t="shared" ref="D18:L18" si="3">SUM(D14:D17)</f>
        <v>2766603.6672204328</v>
      </c>
      <c r="E18" s="51">
        <f t="shared" si="3"/>
        <v>0</v>
      </c>
      <c r="F18" s="51">
        <f t="shared" si="3"/>
        <v>0</v>
      </c>
      <c r="G18" s="51">
        <f t="shared" si="3"/>
        <v>0</v>
      </c>
      <c r="H18" s="51">
        <f t="shared" si="3"/>
        <v>0</v>
      </c>
      <c r="I18" s="51">
        <f t="shared" si="3"/>
        <v>0</v>
      </c>
      <c r="J18" s="51">
        <f t="shared" si="3"/>
        <v>0</v>
      </c>
      <c r="K18" s="51">
        <f t="shared" si="3"/>
        <v>0</v>
      </c>
      <c r="L18" s="51">
        <f t="shared" si="3"/>
        <v>0</v>
      </c>
      <c r="M18" s="51">
        <f t="shared" ref="M18" si="4">SUM(M13:M17)</f>
        <v>2766603.6672204328</v>
      </c>
    </row>
    <row r="20" spans="2:14" ht="15" x14ac:dyDescent="0.25">
      <c r="B20" s="42" t="s">
        <v>437</v>
      </c>
    </row>
    <row r="21" spans="2:14" x14ac:dyDescent="0.2">
      <c r="B21" s="48"/>
      <c r="C21" s="48">
        <f>C4</f>
        <v>1</v>
      </c>
      <c r="D21" s="48">
        <f t="shared" ref="D21:L21" si="5">D4</f>
        <v>2</v>
      </c>
      <c r="E21" s="48">
        <f t="shared" si="5"/>
        <v>3</v>
      </c>
      <c r="F21" s="48">
        <f t="shared" si="5"/>
        <v>4</v>
      </c>
      <c r="G21" s="48">
        <f t="shared" si="5"/>
        <v>5</v>
      </c>
      <c r="H21" s="48">
        <f t="shared" si="5"/>
        <v>6</v>
      </c>
      <c r="I21" s="48">
        <f t="shared" si="5"/>
        <v>7</v>
      </c>
      <c r="J21" s="48">
        <f t="shared" si="5"/>
        <v>8</v>
      </c>
      <c r="K21" s="48">
        <f t="shared" si="5"/>
        <v>9</v>
      </c>
      <c r="L21" s="48">
        <f t="shared" si="5"/>
        <v>10</v>
      </c>
      <c r="M21" s="48" t="s">
        <v>144</v>
      </c>
      <c r="N21" s="48" t="s">
        <v>438</v>
      </c>
    </row>
    <row r="22" spans="2:14" x14ac:dyDescent="0.2">
      <c r="B22" s="2" t="s">
        <v>439</v>
      </c>
      <c r="C22" s="50">
        <f>C27-C26-C25-C24-C23</f>
        <v>0</v>
      </c>
      <c r="D22" s="50">
        <f t="shared" ref="D22:L22" si="6">D27-D26-D25-D24-D23</f>
        <v>56280.916315205162</v>
      </c>
      <c r="E22" s="50">
        <f t="shared" si="6"/>
        <v>0</v>
      </c>
      <c r="F22" s="50">
        <f t="shared" si="6"/>
        <v>0</v>
      </c>
      <c r="G22" s="50">
        <f t="shared" si="6"/>
        <v>0</v>
      </c>
      <c r="H22" s="50">
        <f t="shared" si="6"/>
        <v>0</v>
      </c>
      <c r="I22" s="50">
        <f t="shared" si="6"/>
        <v>0</v>
      </c>
      <c r="J22" s="50">
        <f t="shared" si="6"/>
        <v>0</v>
      </c>
      <c r="K22" s="50">
        <f t="shared" si="6"/>
        <v>0</v>
      </c>
      <c r="L22" s="50">
        <f t="shared" si="6"/>
        <v>0</v>
      </c>
      <c r="M22" s="50">
        <f>SUM(C22:L22)</f>
        <v>56280.916315205162</v>
      </c>
      <c r="N22" s="47">
        <f>IFERROR(M22/$M$27*100,0)</f>
        <v>2.0342963100222375</v>
      </c>
    </row>
    <row r="23" spans="2:14" x14ac:dyDescent="0.2">
      <c r="B23" s="2" t="s">
        <v>134</v>
      </c>
      <c r="C23" s="50">
        <f>-IF(Registrering!$B$28="Fast beløp",Budsjett!K64,Budsjett!EV72)</f>
        <v>0</v>
      </c>
      <c r="D23" s="50">
        <f>-IF(Registrering!$B$28="Fast beløp",Budsjett!L64,Budsjett!EW72)</f>
        <v>582779.5</v>
      </c>
      <c r="E23" s="50">
        <f>-IF(Registrering!$B$28="Fast beløp",Budsjett!M64,Budsjett!EX72)</f>
        <v>0</v>
      </c>
      <c r="F23" s="50">
        <f>-IF(Registrering!$B$28="Fast beløp",Budsjett!N64,Budsjett!EY72)</f>
        <v>0</v>
      </c>
      <c r="G23" s="50">
        <f>-IF(Registrering!$B$28="Fast beløp",Budsjett!O64,Budsjett!EZ72)</f>
        <v>0</v>
      </c>
      <c r="H23" s="50">
        <f>-IF(Registrering!$B$28="Fast beløp",Budsjett!P64,Budsjett!FA72)</f>
        <v>0</v>
      </c>
      <c r="I23" s="50">
        <f>-IF(Registrering!$B$28="Fast beløp",Budsjett!Q64,Budsjett!FB72)</f>
        <v>0</v>
      </c>
      <c r="J23" s="50">
        <f>-IF(Registrering!$B$28="Fast beløp",Budsjett!R64,Budsjett!FC72)</f>
        <v>0</v>
      </c>
      <c r="K23" s="50">
        <f>-IF(Registrering!$B$28="Fast beløp",Budsjett!S64,Budsjett!FD72)</f>
        <v>0</v>
      </c>
      <c r="L23" s="50">
        <f>-IF(Registrering!$B$28="Fast beløp",Budsjett!T64,Budsjett!FE72)</f>
        <v>0</v>
      </c>
      <c r="M23" s="50">
        <f>SUM(C23:L23)</f>
        <v>582779.5</v>
      </c>
      <c r="N23" s="47">
        <f t="shared" ref="N23:N26" si="7">IFERROR(M23/$M$27*100,0)</f>
        <v>21.064798941205417</v>
      </c>
    </row>
    <row r="24" spans="2:14" x14ac:dyDescent="0.2">
      <c r="B24" s="2" t="s">
        <v>440</v>
      </c>
      <c r="C24" s="50">
        <f>-IF(Registrering!$B$28="Fast beløp",Budsjett!K65,Budsjett!FL72)</f>
        <v>0</v>
      </c>
      <c r="D24" s="50">
        <f>-IF(Registrering!$B$28="Fast beløp",Budsjett!L65,Budsjett!FM72)</f>
        <v>850045.75090522761</v>
      </c>
      <c r="E24" s="50">
        <f>-IF(Registrering!$B$28="Fast beløp",Budsjett!M65,Budsjett!FN72)</f>
        <v>0</v>
      </c>
      <c r="F24" s="50">
        <f>-IF(Registrering!$B$28="Fast beløp",Budsjett!N65,Budsjett!FO72)</f>
        <v>0</v>
      </c>
      <c r="G24" s="50">
        <f>-IF(Registrering!$B$28="Fast beløp",Budsjett!O65,Budsjett!FP72)</f>
        <v>0</v>
      </c>
      <c r="H24" s="50">
        <f>-IF(Registrering!$B$28="Fast beløp",Budsjett!P65,Budsjett!FQ72)</f>
        <v>0</v>
      </c>
      <c r="I24" s="50">
        <f>-IF(Registrering!$B$28="Fast beløp",Budsjett!Q65,Budsjett!FR72)</f>
        <v>0</v>
      </c>
      <c r="J24" s="50">
        <f>-IF(Registrering!$B$28="Fast beløp",Budsjett!R65,Budsjett!FS72)</f>
        <v>0</v>
      </c>
      <c r="K24" s="50">
        <f>-IF(Registrering!$B$28="Fast beløp",Budsjett!S65,Budsjett!FT72)</f>
        <v>0</v>
      </c>
      <c r="L24" s="50">
        <f>-IF(Registrering!$B$28="Fast beløp",Budsjett!T65,Budsjett!FU72)</f>
        <v>0</v>
      </c>
      <c r="M24" s="50">
        <f>SUM(C24:L24)</f>
        <v>850045.75090522761</v>
      </c>
      <c r="N24" s="47">
        <f t="shared" si="7"/>
        <v>30.725244854433974</v>
      </c>
    </row>
    <row r="25" spans="2:14" x14ac:dyDescent="0.2">
      <c r="B25" s="2" t="s">
        <v>138</v>
      </c>
      <c r="C25" s="50">
        <f>-IF(Registrering!$B$28="Fast beløp",Budsjett!K66,Budsjett!EF72)</f>
        <v>0</v>
      </c>
      <c r="D25" s="50">
        <f>-IF(Registrering!$B$28="Fast beløp",Budsjett!L66,Budsjett!EG72)</f>
        <v>1277497.5</v>
      </c>
      <c r="E25" s="50">
        <f>-IF(Registrering!$B$28="Fast beløp",Budsjett!M66,Budsjett!EH72)</f>
        <v>0</v>
      </c>
      <c r="F25" s="50">
        <f>-IF(Registrering!$B$28="Fast beløp",Budsjett!N66,Budsjett!EI72)</f>
        <v>0</v>
      </c>
      <c r="G25" s="50">
        <f>-IF(Registrering!$B$28="Fast beløp",Budsjett!O66,Budsjett!EJ72)</f>
        <v>0</v>
      </c>
      <c r="H25" s="50">
        <f>-IF(Registrering!$B$28="Fast beløp",Budsjett!P66,Budsjett!EK72)</f>
        <v>0</v>
      </c>
      <c r="I25" s="50">
        <f>-IF(Registrering!$B$28="Fast beløp",Budsjett!Q66,Budsjett!EL72)</f>
        <v>0</v>
      </c>
      <c r="J25" s="50">
        <f>-IF(Registrering!$B$28="Fast beløp",Budsjett!R66,Budsjett!EM72)</f>
        <v>0</v>
      </c>
      <c r="K25" s="50">
        <f>-IF(Registrering!$B$28="Fast beløp",Budsjett!S66,Budsjett!EN72)</f>
        <v>0</v>
      </c>
      <c r="L25" s="50">
        <f>-IF(Registrering!$B$28="Fast beløp",Budsjett!T66,Budsjett!EO72)</f>
        <v>0</v>
      </c>
      <c r="M25" s="50">
        <f>SUM(C25:L25)</f>
        <v>1277497.5</v>
      </c>
      <c r="N25" s="47">
        <f t="shared" si="7"/>
        <v>46.175659894338374</v>
      </c>
    </row>
    <row r="26" spans="2:14" x14ac:dyDescent="0.2">
      <c r="B26" s="2" t="s">
        <v>441</v>
      </c>
      <c r="C26" s="50">
        <f>-IF(Registrering!$B$28="Fast beløp",Budsjett!K67,Budsjett!DP72)</f>
        <v>0</v>
      </c>
      <c r="D26" s="50">
        <f>-IF(Registrering!$B$28="Fast beløp",Budsjett!L67,Budsjett!DQ72)</f>
        <v>0</v>
      </c>
      <c r="E26" s="50">
        <f>-IF(Registrering!$B$28="Fast beløp",Budsjett!M67,Budsjett!DR72)</f>
        <v>0</v>
      </c>
      <c r="F26" s="50">
        <f>-IF(Registrering!$B$28="Fast beløp",Budsjett!N67,Budsjett!DS72)</f>
        <v>0</v>
      </c>
      <c r="G26" s="50">
        <f>-IF(Registrering!$B$28="Fast beløp",Budsjett!O67,Budsjett!DT72)</f>
        <v>0</v>
      </c>
      <c r="H26" s="50">
        <f>-IF(Registrering!$B$28="Fast beløp",Budsjett!P67,Budsjett!DU72)</f>
        <v>0</v>
      </c>
      <c r="I26" s="50">
        <f>-IF(Registrering!$B$28="Fast beløp",Budsjett!Q67,Budsjett!DV72)</f>
        <v>0</v>
      </c>
      <c r="J26" s="50">
        <f>-IF(Registrering!$B$28="Fast beløp",Budsjett!R67,Budsjett!DW72)</f>
        <v>0</v>
      </c>
      <c r="K26" s="50">
        <f>-IF(Registrering!$B$28="Fast beløp",Budsjett!S67,Budsjett!DX72)</f>
        <v>0</v>
      </c>
      <c r="L26" s="50">
        <f>-IF(Registrering!$B$28="Fast beløp",Budsjett!T67,Budsjett!DY72)</f>
        <v>0</v>
      </c>
      <c r="M26" s="50">
        <f>SUM(C26:L26)</f>
        <v>0</v>
      </c>
      <c r="N26" s="47">
        <f t="shared" si="7"/>
        <v>0</v>
      </c>
    </row>
    <row r="27" spans="2:14" ht="15" x14ac:dyDescent="0.25">
      <c r="B27" s="12" t="s">
        <v>430</v>
      </c>
      <c r="C27" s="51">
        <f>C9</f>
        <v>0</v>
      </c>
      <c r="D27" s="51">
        <f t="shared" ref="D27:L27" si="8">D9</f>
        <v>2766603.6672204328</v>
      </c>
      <c r="E27" s="51">
        <f t="shared" si="8"/>
        <v>0</v>
      </c>
      <c r="F27" s="51">
        <f t="shared" si="8"/>
        <v>0</v>
      </c>
      <c r="G27" s="51">
        <f t="shared" si="8"/>
        <v>0</v>
      </c>
      <c r="H27" s="51">
        <f t="shared" si="8"/>
        <v>0</v>
      </c>
      <c r="I27" s="51">
        <f t="shared" si="8"/>
        <v>0</v>
      </c>
      <c r="J27" s="51">
        <f t="shared" si="8"/>
        <v>0</v>
      </c>
      <c r="K27" s="51">
        <f t="shared" si="8"/>
        <v>0</v>
      </c>
      <c r="L27" s="51">
        <f t="shared" si="8"/>
        <v>0</v>
      </c>
      <c r="M27" s="77">
        <f>SUM(M22:M26)</f>
        <v>2766603.6672204328</v>
      </c>
      <c r="N27" s="305">
        <f>IFERROR(M27/M27,0)</f>
        <v>1</v>
      </c>
    </row>
    <row r="28" spans="2:14" x14ac:dyDescent="0.2">
      <c r="B28" s="52"/>
      <c r="C28" s="53"/>
      <c r="D28" s="53"/>
      <c r="E28" s="53"/>
      <c r="F28" s="53"/>
      <c r="G28" s="53"/>
      <c r="H28" s="53"/>
      <c r="I28" s="53"/>
      <c r="J28" s="53"/>
      <c r="K28" s="53"/>
      <c r="L28" s="53"/>
      <c r="M28" s="53"/>
    </row>
    <row r="29" spans="2:14" ht="15" x14ac:dyDescent="0.25">
      <c r="B29" s="42" t="s">
        <v>442</v>
      </c>
    </row>
    <row r="30" spans="2:14" x14ac:dyDescent="0.2">
      <c r="B30" s="48"/>
      <c r="C30" s="48">
        <f>C4</f>
        <v>1</v>
      </c>
      <c r="D30" s="48">
        <f t="shared" ref="D30:L30" si="9">D4</f>
        <v>2</v>
      </c>
      <c r="E30" s="48">
        <f t="shared" si="9"/>
        <v>3</v>
      </c>
      <c r="F30" s="48">
        <f t="shared" si="9"/>
        <v>4</v>
      </c>
      <c r="G30" s="48">
        <f t="shared" si="9"/>
        <v>5</v>
      </c>
      <c r="H30" s="48">
        <f t="shared" si="9"/>
        <v>6</v>
      </c>
      <c r="I30" s="48">
        <f t="shared" si="9"/>
        <v>7</v>
      </c>
      <c r="J30" s="48">
        <f t="shared" si="9"/>
        <v>8</v>
      </c>
      <c r="K30" s="48">
        <f t="shared" si="9"/>
        <v>9</v>
      </c>
      <c r="L30" s="48">
        <f t="shared" si="9"/>
        <v>10</v>
      </c>
      <c r="M30" s="48" t="s">
        <v>144</v>
      </c>
    </row>
    <row r="31" spans="2:14" x14ac:dyDescent="0.2">
      <c r="B31" s="2" t="s">
        <v>394</v>
      </c>
      <c r="C31" s="54">
        <f>-SUMIF(Budsjett!$DO$32:$DO$34,Tabeller!$G$63,Budsjett!DP32:DP34)</f>
        <v>0</v>
      </c>
      <c r="D31" s="54">
        <f>-SUMIF(Budsjett!$DO$32:$DO$34,Tabeller!$G$63,Budsjett!DQ32:DQ34)</f>
        <v>0</v>
      </c>
      <c r="E31" s="54">
        <f>-SUMIF(Budsjett!$DO$32:$DO$34,Tabeller!$G$63,Budsjett!DR32:DR34)</f>
        <v>0</v>
      </c>
      <c r="F31" s="54">
        <f>-SUMIF(Budsjett!$DO$32:$DO$34,Tabeller!$G$63,Budsjett!DS32:DS34)</f>
        <v>0</v>
      </c>
      <c r="G31" s="54">
        <f>-SUMIF(Budsjett!$DO$32:$DO$34,Tabeller!$G$63,Budsjett!DT32:DT34)</f>
        <v>0</v>
      </c>
      <c r="H31" s="54">
        <f>-SUMIF(Budsjett!$DO$32:$DO$34,Tabeller!$G$63,Budsjett!DU32:DU34)</f>
        <v>0</v>
      </c>
      <c r="I31" s="54">
        <f>-SUMIF(Budsjett!$DO$32:$DO$34,Tabeller!$G$63,Budsjett!DV32:DV34)</f>
        <v>0</v>
      </c>
      <c r="J31" s="54">
        <f>-SUMIF(Budsjett!$DO$32:$DO$34,Tabeller!$G$63,Budsjett!DW32:DW34)</f>
        <v>0</v>
      </c>
      <c r="K31" s="54">
        <f>-SUMIF(Budsjett!$DO$32:$DO$34,Tabeller!$G$63,Budsjett!DX32:DX34)</f>
        <v>0</v>
      </c>
      <c r="L31" s="54">
        <f>-SUMIF(Budsjett!$DO$32:$DO$34,Tabeller!$G$63,Budsjett!DY32:DY34)</f>
        <v>0</v>
      </c>
      <c r="M31" s="50">
        <f t="shared" ref="M31:M37" si="10">SUM(C31:L31)</f>
        <v>0</v>
      </c>
    </row>
    <row r="32" spans="2:14" x14ac:dyDescent="0.2">
      <c r="B32" s="2" t="s">
        <v>167</v>
      </c>
      <c r="C32" s="54">
        <f>-SUMIF(Budsjett!$DO$4:$DO$13,Tabeller!$G$60,Budsjett!DP4:DP13)</f>
        <v>0</v>
      </c>
      <c r="D32" s="54">
        <f>-SUMIF(Budsjett!$DO$4:$DO$13,Tabeller!$G$60,Budsjett!DQ4:DQ13)</f>
        <v>0</v>
      </c>
      <c r="E32" s="54">
        <f>-SUMIF(Budsjett!$DO$4:$DO$13,Tabeller!$G$60,Budsjett!DR4:DR13)</f>
        <v>0</v>
      </c>
      <c r="F32" s="54">
        <f>-SUMIF(Budsjett!$DO$4:$DO$13,Tabeller!$G$60,Budsjett!DS4:DS13)</f>
        <v>0</v>
      </c>
      <c r="G32" s="54">
        <f>-SUMIF(Budsjett!$DO$4:$DO$13,Tabeller!$G$60,Budsjett!DT4:DT13)</f>
        <v>0</v>
      </c>
      <c r="H32" s="54">
        <f>-SUMIF(Budsjett!$DO$4:$DO$13,Tabeller!$G$60,Budsjett!DU4:DU13)</f>
        <v>0</v>
      </c>
      <c r="I32" s="54">
        <f>-SUMIF(Budsjett!$DO$4:$DO$13,Tabeller!$G$60,Budsjett!DV4:DV13)</f>
        <v>0</v>
      </c>
      <c r="J32" s="54">
        <f>-SUMIF(Budsjett!$DO$4:$DO$13,Tabeller!$G$60,Budsjett!DW4:DW13)</f>
        <v>0</v>
      </c>
      <c r="K32" s="54">
        <f>-SUMIF(Budsjett!$DO$4:$DO$13,Tabeller!$G$60,Budsjett!DX4:DX13)</f>
        <v>0</v>
      </c>
      <c r="L32" s="54">
        <f>-SUMIF(Budsjett!$DO$4:$DO$13,Tabeller!$G$60,Budsjett!DY4:DY13)</f>
        <v>0</v>
      </c>
      <c r="M32" s="50">
        <f t="shared" si="10"/>
        <v>0</v>
      </c>
    </row>
    <row r="33" spans="2:13" x14ac:dyDescent="0.2">
      <c r="B33" s="2" t="s">
        <v>443</v>
      </c>
      <c r="C33" s="54">
        <f>-SUMIF(Budsjett!$DO$4:$DO$13,Tabeller!$G$59,Budsjett!DP4:DP13)</f>
        <v>0</v>
      </c>
      <c r="D33" s="54">
        <f>-SUMIF(Budsjett!$DO$4:$DO$13,Tabeller!$G$59,Budsjett!DQ4:DQ13)</f>
        <v>0</v>
      </c>
      <c r="E33" s="54">
        <f>-SUMIF(Budsjett!$DO$4:$DO$13,Tabeller!$G$59,Budsjett!DR4:DR13)</f>
        <v>0</v>
      </c>
      <c r="F33" s="54">
        <f>-SUMIF(Budsjett!$DO$4:$DO$13,Tabeller!$G$59,Budsjett!DS4:DS13)</f>
        <v>0</v>
      </c>
      <c r="G33" s="54">
        <f>-SUMIF(Budsjett!$DO$4:$DO$13,Tabeller!$G$59,Budsjett!DT4:DT13)</f>
        <v>0</v>
      </c>
      <c r="H33" s="54">
        <f>-SUMIF(Budsjett!$DO$4:$DO$13,Tabeller!$G$59,Budsjett!DU4:DU13)</f>
        <v>0</v>
      </c>
      <c r="I33" s="54">
        <f>-SUMIF(Budsjett!$DO$4:$DO$13,Tabeller!$G$59,Budsjett!DV4:DV13)</f>
        <v>0</v>
      </c>
      <c r="J33" s="54">
        <f>-SUMIF(Budsjett!$DO$4:$DO$13,Tabeller!$G$59,Budsjett!DW4:DW13)</f>
        <v>0</v>
      </c>
      <c r="K33" s="54">
        <f>-SUMIF(Budsjett!$DO$4:$DO$13,Tabeller!$G$59,Budsjett!DX4:DX13)</f>
        <v>0</v>
      </c>
      <c r="L33" s="54">
        <f>-SUMIF(Budsjett!$DO$4:$DO$13,Tabeller!$G$59,Budsjett!DY4:DY13)</f>
        <v>0</v>
      </c>
      <c r="M33" s="50">
        <f t="shared" si="10"/>
        <v>0</v>
      </c>
    </row>
    <row r="34" spans="2:13" x14ac:dyDescent="0.2">
      <c r="B34" s="2" t="s">
        <v>444</v>
      </c>
      <c r="C34" s="54">
        <f>-SUMIF(Budsjett!$DO$32:$DO$34,Tabeller!$G$64,Budsjett!DP32:DP34)-SUMIF(Budsjett!$DO$32:$DO$34,Tabeller!$G$65,Budsjett!DP32:DP34)</f>
        <v>0</v>
      </c>
      <c r="D34" s="54">
        <f>-SUMIF(Budsjett!$DO$32:$DO$34,Tabeller!$G$64,Budsjett!DQ32:DQ34)-SUMIF(Budsjett!$DO$32:$DO$34,Tabeller!$G$65,Budsjett!DQ32:DQ34)</f>
        <v>0</v>
      </c>
      <c r="E34" s="54">
        <f>-SUMIF(Budsjett!$DO$32:$DO$34,Tabeller!$G$64,Budsjett!DR32:DR34)-SUMIF(Budsjett!$DO$32:$DO$34,Tabeller!$G$65,Budsjett!DR32:DR34)</f>
        <v>0</v>
      </c>
      <c r="F34" s="54">
        <f>-SUMIF(Budsjett!$DO$32:$DO$34,Tabeller!$G$64,Budsjett!DS32:DS34)-SUMIF(Budsjett!$DO$32:$DO$34,Tabeller!$G$65,Budsjett!DS32:DS34)</f>
        <v>0</v>
      </c>
      <c r="G34" s="54">
        <f>-SUMIF(Budsjett!$DO$32:$DO$34,Tabeller!$G$64,Budsjett!DT32:DT34)-SUMIF(Budsjett!$DO$32:$DO$34,Tabeller!$G$65,Budsjett!DT32:DT34)</f>
        <v>0</v>
      </c>
      <c r="H34" s="54">
        <f>-SUMIF(Budsjett!$DO$32:$DO$34,Tabeller!$G$64,Budsjett!DU32:DU34)-SUMIF(Budsjett!$DO$32:$DO$34,Tabeller!$G$65,Budsjett!DU32:DU34)</f>
        <v>0</v>
      </c>
      <c r="I34" s="54">
        <f>-SUMIF(Budsjett!$DO$32:$DO$34,Tabeller!$G$64,Budsjett!DV32:DV34)-SUMIF(Budsjett!$DO$32:$DO$34,Tabeller!$G$65,Budsjett!DV32:DV34)</f>
        <v>0</v>
      </c>
      <c r="J34" s="54">
        <f>-SUMIF(Budsjett!$DO$32:$DO$34,Tabeller!$G$64,Budsjett!DW32:DW34)-SUMIF(Budsjett!$DO$32:$DO$34,Tabeller!$G$65,Budsjett!DW32:DW34)</f>
        <v>0</v>
      </c>
      <c r="K34" s="54">
        <f>-SUMIF(Budsjett!$DO$32:$DO$34,Tabeller!$G$64,Budsjett!DX32:DX34)-SUMIF(Budsjett!$DO$32:$DO$34,Tabeller!$G$65,Budsjett!DX32:DX34)</f>
        <v>0</v>
      </c>
      <c r="L34" s="54">
        <f>-SUMIF(Budsjett!$DO$32:$DO$34,Tabeller!$G$64,Budsjett!DY32:DY34)-SUMIF(Budsjett!$DO$32:$DO$34,Tabeller!$G$65,Budsjett!DY32:DY34)</f>
        <v>0</v>
      </c>
      <c r="M34" s="50">
        <f t="shared" si="10"/>
        <v>0</v>
      </c>
    </row>
    <row r="35" spans="2:13" x14ac:dyDescent="0.2">
      <c r="B35" s="2" t="s">
        <v>445</v>
      </c>
      <c r="C35" s="54">
        <f>-SUMIF(Budsjett!$DO$32:$DO$34,Tabeller!$G$66,Budsjett!DP32:DP34)-SUMIF(Budsjett!$DO$32:$DO$34,Tabeller!$G$67,Budsjett!DP32:DP34)</f>
        <v>0</v>
      </c>
      <c r="D35" s="54">
        <f>-SUMIF(Budsjett!$DO$32:$DO$34,Tabeller!$G$66,Budsjett!DQ32:DQ34)-SUMIF(Budsjett!$DO$32:$DO$34,Tabeller!$G$67,Budsjett!DQ32:DQ34)</f>
        <v>0</v>
      </c>
      <c r="E35" s="54">
        <f>-SUMIF(Budsjett!$DO$32:$DO$34,Tabeller!$G$66,Budsjett!DR32:DR34)-SUMIF(Budsjett!$DO$32:$DO$34,Tabeller!$G$67,Budsjett!DR32:DR34)</f>
        <v>0</v>
      </c>
      <c r="F35" s="54">
        <f>-SUMIF(Budsjett!$DO$32:$DO$34,Tabeller!$G$66,Budsjett!DS32:DS34)-SUMIF(Budsjett!$DO$32:$DO$34,Tabeller!$G$67,Budsjett!DS32:DS34)</f>
        <v>0</v>
      </c>
      <c r="G35" s="54">
        <f>-SUMIF(Budsjett!$DO$32:$DO$34,Tabeller!$G$66,Budsjett!DT32:DT34)-SUMIF(Budsjett!$DO$32:$DO$34,Tabeller!$G$67,Budsjett!DT32:DT34)</f>
        <v>0</v>
      </c>
      <c r="H35" s="54">
        <f>-SUMIF(Budsjett!$DO$32:$DO$34,Tabeller!$G$66,Budsjett!DU32:DU34)-SUMIF(Budsjett!$DO$32:$DO$34,Tabeller!$G$67,Budsjett!DU32:DU34)</f>
        <v>0</v>
      </c>
      <c r="I35" s="54">
        <f>-SUMIF(Budsjett!$DO$32:$DO$34,Tabeller!$G$66,Budsjett!DV32:DV34)-SUMIF(Budsjett!$DO$32:$DO$34,Tabeller!$G$67,Budsjett!DV32:DV34)</f>
        <v>0</v>
      </c>
      <c r="J35" s="54">
        <f>-SUMIF(Budsjett!$DO$32:$DO$34,Tabeller!$G$66,Budsjett!DW32:DW34)-SUMIF(Budsjett!$DO$32:$DO$34,Tabeller!$G$67,Budsjett!DW32:DW34)</f>
        <v>0</v>
      </c>
      <c r="K35" s="54">
        <f>-SUMIF(Budsjett!$DO$32:$DO$34,Tabeller!$G$66,Budsjett!DX32:DX34)-SUMIF(Budsjett!$DO$32:$DO$34,Tabeller!$G$67,Budsjett!DX32:DX34)</f>
        <v>0</v>
      </c>
      <c r="L35" s="54">
        <f>-SUMIF(Budsjett!$DO$32:$DO$34,Tabeller!$G$66,Budsjett!DY32:DY34)-SUMIF(Budsjett!$DO$32:$DO$34,Tabeller!$G$67,Budsjett!DY32:DY34)</f>
        <v>0</v>
      </c>
      <c r="M35" s="50">
        <f t="shared" si="10"/>
        <v>0</v>
      </c>
    </row>
    <row r="36" spans="2:13" x14ac:dyDescent="0.2">
      <c r="B36" s="2" t="s">
        <v>446</v>
      </c>
      <c r="C36" s="54">
        <f>-SUMIF(Budsjett!$DO$4:$DO$13,Tabeller!$G$55,Budsjett!DP4:DP13)-SUMIF(Budsjett!$DO$4:$DO$13,Tabeller!$G$54,Budsjett!DP4:DP13)-SUMIF(Budsjett!$DO$4:$DO$13,Tabeller!$G$56,Budsjett!DP4:DP13)-SUMIF(Budsjett!$DO$4:$DO$13,Tabeller!$G$57,Budsjett!DP4:DP13)</f>
        <v>0</v>
      </c>
      <c r="D36" s="54">
        <f>-SUMIF(Budsjett!$DO$4:$DO$13,Tabeller!$G$55,Budsjett!DQ4:DQ13)-SUMIF(Budsjett!$DO$4:$DO$13,Tabeller!$G$54,Budsjett!DQ4:DQ13)-SUMIF(Budsjett!$DO$4:$DO$13,Tabeller!$G$56,Budsjett!DQ4:DQ13)-SUMIF(Budsjett!$DO$4:$DO$13,Tabeller!$G$57,Budsjett!DQ4:DQ13)</f>
        <v>0</v>
      </c>
      <c r="E36" s="54">
        <f>-SUMIF(Budsjett!$DO$4:$DO$13,Tabeller!$G$55,Budsjett!DR4:DR13)-SUMIF(Budsjett!$DO$4:$DO$13,Tabeller!$G$54,Budsjett!DR4:DR13)-SUMIF(Budsjett!$DO$4:$DO$13,Tabeller!$G$56,Budsjett!DR4:DR13)-SUMIF(Budsjett!$DO$4:$DO$13,Tabeller!$G$57,Budsjett!DR4:DR13)</f>
        <v>0</v>
      </c>
      <c r="F36" s="54">
        <f>-SUMIF(Budsjett!$DO$4:$DO$13,Tabeller!$G$55,Budsjett!DS4:DS13)-SUMIF(Budsjett!$DO$4:$DO$13,Tabeller!$G$54,Budsjett!DS4:DS13)-SUMIF(Budsjett!$DO$4:$DO$13,Tabeller!$G$56,Budsjett!DS4:DS13)-SUMIF(Budsjett!$DO$4:$DO$13,Tabeller!$G$57,Budsjett!DS4:DS13)</f>
        <v>0</v>
      </c>
      <c r="G36" s="54">
        <f>-SUMIF(Budsjett!$DO$4:$DO$13,Tabeller!$G$55,Budsjett!DT4:DT13)-SUMIF(Budsjett!$DO$4:$DO$13,Tabeller!$G$54,Budsjett!DT4:DT13)-SUMIF(Budsjett!$DO$4:$DO$13,Tabeller!$G$56,Budsjett!DT4:DT13)-SUMIF(Budsjett!$DO$4:$DO$13,Tabeller!$G$57,Budsjett!DT4:DT13)</f>
        <v>0</v>
      </c>
      <c r="H36" s="54">
        <f>-SUMIF(Budsjett!$DO$4:$DO$13,Tabeller!$G$55,Budsjett!DU4:DU13)-SUMIF(Budsjett!$DO$4:$DO$13,Tabeller!$G$54,Budsjett!DU4:DU13)-SUMIF(Budsjett!$DO$4:$DO$13,Tabeller!$G$56,Budsjett!DU4:DU13)-SUMIF(Budsjett!$DO$4:$DO$13,Tabeller!$G$57,Budsjett!DU4:DU13)</f>
        <v>0</v>
      </c>
      <c r="I36" s="54">
        <f>-SUMIF(Budsjett!$DO$4:$DO$13,Tabeller!$G$55,Budsjett!DV4:DV13)-SUMIF(Budsjett!$DO$4:$DO$13,Tabeller!$G$54,Budsjett!DV4:DV13)-SUMIF(Budsjett!$DO$4:$DO$13,Tabeller!$G$56,Budsjett!DV4:DV13)-SUMIF(Budsjett!$DO$4:$DO$13,Tabeller!$G$57,Budsjett!DV4:DV13)</f>
        <v>0</v>
      </c>
      <c r="J36" s="54">
        <f>-SUMIF(Budsjett!$DO$4:$DO$13,Tabeller!$G$55,Budsjett!DW4:DW13)-SUMIF(Budsjett!$DO$4:$DO$13,Tabeller!$G$54,Budsjett!DW4:DW13)-SUMIF(Budsjett!$DO$4:$DO$13,Tabeller!$G$56,Budsjett!DW4:DW13)-SUMIF(Budsjett!$DO$4:$DO$13,Tabeller!$G$57,Budsjett!DW4:DW13)</f>
        <v>0</v>
      </c>
      <c r="K36" s="54">
        <f>-SUMIF(Budsjett!$DO$4:$DO$13,Tabeller!$G$55,Budsjett!DX4:DX13)-SUMIF(Budsjett!$DO$4:$DO$13,Tabeller!$G$54,Budsjett!DX4:DX13)-SUMIF(Budsjett!$DO$4:$DO$13,Tabeller!$G$56,Budsjett!DX4:DX13)-SUMIF(Budsjett!$DO$4:$DO$13,Tabeller!$G$57,Budsjett!DX4:DX13)</f>
        <v>0</v>
      </c>
      <c r="L36" s="54">
        <f>-SUMIF(Budsjett!$DO$4:$DO$13,Tabeller!$G$55,Budsjett!DY4:DY13)-SUMIF(Budsjett!$DO$4:$DO$13,Tabeller!$G$54,Budsjett!DY4:DY13)-SUMIF(Budsjett!$DO$4:$DO$13,Tabeller!$G$56,Budsjett!DY4:DY13)-SUMIF(Budsjett!$DO$4:$DO$13,Tabeller!$G$57,Budsjett!DY4:DY13)</f>
        <v>0</v>
      </c>
      <c r="M36" s="50">
        <f t="shared" si="10"/>
        <v>0</v>
      </c>
    </row>
    <row r="37" spans="2:13" x14ac:dyDescent="0.2">
      <c r="B37" s="2" t="s">
        <v>399</v>
      </c>
      <c r="C37" s="54">
        <f>-Budsjett!DP73-SUM(C31:C36)</f>
        <v>0</v>
      </c>
      <c r="D37" s="54">
        <f>-Budsjett!DQ73-SUM(D31:D36)</f>
        <v>0</v>
      </c>
      <c r="E37" s="54">
        <f>-Budsjett!DR73-SUM(E31:E36)</f>
        <v>0</v>
      </c>
      <c r="F37" s="54">
        <f>-Budsjett!DS73-SUM(F31:F36)</f>
        <v>0</v>
      </c>
      <c r="G37" s="54">
        <f>-Budsjett!DT73-SUM(G31:G36)</f>
        <v>0</v>
      </c>
      <c r="H37" s="54">
        <f>-Budsjett!DU73-SUM(H31:H36)</f>
        <v>0</v>
      </c>
      <c r="I37" s="54">
        <f>-Budsjett!DV73-SUM(I31:I36)</f>
        <v>0</v>
      </c>
      <c r="J37" s="54">
        <f>-Budsjett!DW73-SUM(J31:J36)</f>
        <v>0</v>
      </c>
      <c r="K37" s="54">
        <f>-Budsjett!DX73-SUM(K31:K36)</f>
        <v>0</v>
      </c>
      <c r="L37" s="54">
        <f>-Budsjett!DY73-SUM(L31:L36)</f>
        <v>0</v>
      </c>
      <c r="M37" s="50">
        <f t="shared" si="10"/>
        <v>0</v>
      </c>
    </row>
    <row r="38" spans="2:13" ht="15" x14ac:dyDescent="0.25">
      <c r="B38" s="12" t="s">
        <v>447</v>
      </c>
      <c r="C38" s="51">
        <f t="shared" ref="C38:L38" si="11">SUM(C31:C37)</f>
        <v>0</v>
      </c>
      <c r="D38" s="51">
        <f t="shared" si="11"/>
        <v>0</v>
      </c>
      <c r="E38" s="51">
        <f t="shared" si="11"/>
        <v>0</v>
      </c>
      <c r="F38" s="51">
        <f t="shared" si="11"/>
        <v>0</v>
      </c>
      <c r="G38" s="51">
        <f t="shared" si="11"/>
        <v>0</v>
      </c>
      <c r="H38" s="51">
        <f t="shared" si="11"/>
        <v>0</v>
      </c>
      <c r="I38" s="51">
        <f t="shared" si="11"/>
        <v>0</v>
      </c>
      <c r="J38" s="51">
        <f t="shared" si="11"/>
        <v>0</v>
      </c>
      <c r="K38" s="51">
        <f t="shared" si="11"/>
        <v>0</v>
      </c>
      <c r="L38" s="51">
        <f t="shared" si="11"/>
        <v>0</v>
      </c>
      <c r="M38" s="51">
        <f>SUM(M31:M37)</f>
        <v>0</v>
      </c>
    </row>
    <row r="39" spans="2:13" x14ac:dyDescent="0.2">
      <c r="B39" t="s">
        <v>427</v>
      </c>
      <c r="C39" s="50">
        <f>SUMIF(Budsjett!$B$4:$B$158,"Innkjøp av FoU-tjenester",Budsjett!K4:K158)</f>
        <v>0</v>
      </c>
      <c r="D39" s="50">
        <f>SUMIF(Budsjett!$B$4:$B$158,"Innkjøp av FoU-tjenester",Budsjett!L4:L158)</f>
        <v>0</v>
      </c>
      <c r="E39" s="50">
        <f>SUMIF(Budsjett!$B$4:$B$158,"Innkjøp av FoU-tjenester",Budsjett!M4:M158)</f>
        <v>0</v>
      </c>
      <c r="F39" s="50">
        <f>SUMIF(Budsjett!$B$4:$B$158,"Innkjøp av FoU-tjenester",Budsjett!N4:N158)</f>
        <v>0</v>
      </c>
      <c r="G39" s="50">
        <f>SUMIF(Budsjett!$B$4:$B$158,"Innkjøp av FoU-tjenester",Budsjett!O4:O158)</f>
        <v>0</v>
      </c>
      <c r="H39" s="50">
        <f>SUMIF(Budsjett!$B$4:$B$158,"Innkjøp av FoU-tjenester",Budsjett!P4:P158)</f>
        <v>0</v>
      </c>
      <c r="I39" s="50">
        <f>SUMIF(Budsjett!$B$4:$B$158,"Innkjøp av FoU-tjenester",Budsjett!Q4:Q158)</f>
        <v>0</v>
      </c>
      <c r="J39" s="50">
        <f>SUMIF(Budsjett!$B$4:$B$158,"Innkjøp av FoU-tjenester",Budsjett!R4:R158)</f>
        <v>0</v>
      </c>
      <c r="K39" s="50">
        <f>SUMIF(Budsjett!$B$4:$B$158,"Innkjøp av FoU-tjenester",Budsjett!S4:S158)</f>
        <v>0</v>
      </c>
      <c r="L39" s="50">
        <f>SUMIF(Budsjett!$B$4:$B$158,"Innkjøp av FoU-tjenester",Budsjett!T4:T158)</f>
        <v>0</v>
      </c>
      <c r="M39" s="50">
        <f>SUM(C39:L39)</f>
        <v>0</v>
      </c>
    </row>
    <row r="40" spans="2:13" x14ac:dyDescent="0.2">
      <c r="B40" t="s">
        <v>428</v>
      </c>
      <c r="C40" s="50">
        <f>Budsjett!K58+SUMIF(Budsjett!$B$4:$B$166,"Utstyr (kun nasjonal infrastruktur)",Budsjett!K4:K166)</f>
        <v>0</v>
      </c>
      <c r="D40" s="50">
        <f>Budsjett!L58+SUMIF(Budsjett!$B$4:$B$166,"Utstyr (kun nasjonal infrastruktur)",Budsjett!L4:L166)</f>
        <v>0</v>
      </c>
      <c r="E40" s="50">
        <f>Budsjett!M58+SUMIF(Budsjett!$B$4:$B$166,"Utstyr (kun nasjonal infrastruktur)",Budsjett!M4:M166)</f>
        <v>0</v>
      </c>
      <c r="F40" s="50">
        <f>Budsjett!N58+SUMIF(Budsjett!$B$4:$B$166,"Utstyr (kun nasjonal infrastruktur)",Budsjett!N4:N166)</f>
        <v>0</v>
      </c>
      <c r="G40" s="50">
        <f>Budsjett!O58+SUMIF(Budsjett!$B$4:$B$166,"Utstyr (kun nasjonal infrastruktur)",Budsjett!O4:O166)</f>
        <v>0</v>
      </c>
      <c r="H40" s="50">
        <f>Budsjett!P58+SUMIF(Budsjett!$B$4:$B$166,"Utstyr (kun nasjonal infrastruktur)",Budsjett!P4:P166)</f>
        <v>0</v>
      </c>
      <c r="I40" s="50">
        <f>Budsjett!Q58+SUMIF(Budsjett!$B$4:$B$166,"Utstyr (kun nasjonal infrastruktur)",Budsjett!Q4:Q166)</f>
        <v>0</v>
      </c>
      <c r="J40" s="50">
        <f>Budsjett!R58+SUMIF(Budsjett!$B$4:$B$166,"Utstyr (kun nasjonal infrastruktur)",Budsjett!R4:R166)</f>
        <v>0</v>
      </c>
      <c r="K40" s="50">
        <f>Budsjett!S58+SUMIF(Budsjett!$B$4:$B$166,"Utstyr (kun nasjonal infrastruktur)",Budsjett!S4:S166)</f>
        <v>0</v>
      </c>
      <c r="L40" s="50">
        <f>Budsjett!T58+SUMIF(Budsjett!$B$4:$B$166,"Utstyr (kun nasjonal infrastruktur)",Budsjett!T4:T166)</f>
        <v>0</v>
      </c>
      <c r="M40" s="50">
        <f>SUM(C40:L40)</f>
        <v>0</v>
      </c>
    </row>
    <row r="41" spans="2:13" x14ac:dyDescent="0.2">
      <c r="B41" t="s">
        <v>429</v>
      </c>
      <c r="C41" s="50">
        <f>C8-Budsjett!K60-SUMIF(Budsjett!$B$4:$B$158,"Generelle driftsmidler (kun NFR)",Budsjett!AR4:AR158)-Budsjett!AR35</f>
        <v>0</v>
      </c>
      <c r="D41" s="50">
        <f>D8-Budsjett!L60-SUMIF(Budsjett!$B$4:$B$158,"Generelle driftsmidler (kun NFR)",Budsjett!AS4:AS158)-Budsjett!AS35</f>
        <v>1860277</v>
      </c>
      <c r="E41" s="50">
        <f>E8-Budsjett!M60-SUMIF(Budsjett!$B$4:$B$158,"Generelle driftsmidler (kun NFR)",Budsjett!AT4:AT158)-Budsjett!AT35</f>
        <v>0</v>
      </c>
      <c r="F41" s="50">
        <f>F8-Budsjett!N60-SUMIF(Budsjett!$B$4:$B$158,"Generelle driftsmidler (kun NFR)",Budsjett!AU4:AU158)-Budsjett!AU35</f>
        <v>0</v>
      </c>
      <c r="G41" s="50">
        <f>G8-Budsjett!O60-SUMIF(Budsjett!$B$4:$B$158,"Generelle driftsmidler (kun NFR)",Budsjett!AV4:AV158)-Budsjett!AV35</f>
        <v>0</v>
      </c>
      <c r="H41" s="50">
        <f>H8-Budsjett!P60-SUMIF(Budsjett!$B$4:$B$158,"Generelle driftsmidler (kun NFR)",Budsjett!AW4:AW158)-Budsjett!AW35</f>
        <v>0</v>
      </c>
      <c r="I41" s="50">
        <f>I8-Budsjett!Q60-SUMIF(Budsjett!$B$4:$B$158,"Generelle driftsmidler (kun NFR)",Budsjett!AX4:AX158)-Budsjett!AX35</f>
        <v>0</v>
      </c>
      <c r="J41" s="50">
        <f>J8-Budsjett!R60-SUMIF(Budsjett!$B$4:$B$158,"Generelle driftsmidler (kun NFR)",Budsjett!AY4:AY158)-Budsjett!AY35</f>
        <v>0</v>
      </c>
      <c r="K41" s="50">
        <f>K8-Budsjett!S60-SUMIF(Budsjett!$B$4:$B$158,"Generelle driftsmidler (kun NFR)",Budsjett!AZ4:AZ158)-Budsjett!AZ35</f>
        <v>0</v>
      </c>
      <c r="L41" s="50">
        <f>L8-Budsjett!T60-SUMIF(Budsjett!$B$4:$B$158,"Generelle driftsmidler (kun NFR)",Budsjett!BA4:BA158)-Budsjett!BA35</f>
        <v>0</v>
      </c>
      <c r="M41" s="50">
        <f>SUM(C41:L41)</f>
        <v>1860277</v>
      </c>
    </row>
    <row r="42" spans="2:13" ht="15" x14ac:dyDescent="0.25">
      <c r="B42" s="12" t="s">
        <v>140</v>
      </c>
      <c r="C42" s="51">
        <f>SUM(C38:C41)</f>
        <v>0</v>
      </c>
      <c r="D42" s="51">
        <f t="shared" ref="D42:M42" si="12">SUM(D38:D41)</f>
        <v>1860277</v>
      </c>
      <c r="E42" s="51">
        <f t="shared" si="12"/>
        <v>0</v>
      </c>
      <c r="F42" s="51">
        <f t="shared" si="12"/>
        <v>0</v>
      </c>
      <c r="G42" s="51">
        <f t="shared" si="12"/>
        <v>0</v>
      </c>
      <c r="H42" s="51">
        <f t="shared" si="12"/>
        <v>0</v>
      </c>
      <c r="I42" s="51">
        <f t="shared" si="12"/>
        <v>0</v>
      </c>
      <c r="J42" s="51">
        <f t="shared" si="12"/>
        <v>0</v>
      </c>
      <c r="K42" s="51">
        <f t="shared" si="12"/>
        <v>0</v>
      </c>
      <c r="L42" s="51">
        <f t="shared" si="12"/>
        <v>0</v>
      </c>
      <c r="M42" s="51">
        <f t="shared" si="12"/>
        <v>1860277</v>
      </c>
    </row>
    <row r="43" spans="2:13" x14ac:dyDescent="0.2">
      <c r="B43" s="52"/>
      <c r="C43" s="53"/>
      <c r="D43" s="53"/>
      <c r="E43" s="53"/>
      <c r="F43" s="53"/>
      <c r="G43" s="53"/>
      <c r="H43" s="53"/>
      <c r="I43" s="53"/>
      <c r="J43" s="53"/>
      <c r="K43" s="53"/>
      <c r="L43" s="53"/>
      <c r="M43" s="53"/>
    </row>
    <row r="47" spans="2:13" x14ac:dyDescent="0.2">
      <c r="C47" s="53"/>
    </row>
  </sheetData>
  <sheetProtection algorithmName="SHA-512" hashValue="bkNozpeUyH67eESjWD4Ta1J0Y3B/y/DG6EIpUjwVgqyftRX+7AsEssdlSAb2BxieUCWEn7A+olDGsWDQqdJGGA==" saltValue="SkVU1/tAaBvyQ/RXb1bVwA==" spinCount="100000" sheet="1" formatCells="0" formatColumns="0" formatRows="0"/>
  <pageMargins left="0.7" right="0.7" top="0.75" bottom="0.75" header="0.3" footer="0.3"/>
  <pageSetup paperSize="9" scale="78" orientation="landscape" r:id="rId1"/>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5">
    <tabColor rgb="FF0070C0"/>
    <pageSetUpPr fitToPage="1"/>
  </sheetPr>
  <dimension ref="B1:O47"/>
  <sheetViews>
    <sheetView showGridLines="0" zoomScaleNormal="100" workbookViewId="0"/>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448</v>
      </c>
    </row>
    <row r="3" spans="2:14" ht="15" x14ac:dyDescent="0.25">
      <c r="B3" s="42" t="s">
        <v>449</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450</v>
      </c>
      <c r="N4" s="48" t="s">
        <v>144</v>
      </c>
    </row>
    <row r="5" spans="2:14" x14ac:dyDescent="0.2">
      <c r="B5" t="s">
        <v>451</v>
      </c>
      <c r="C5" s="50">
        <f>'NFR-budsjett'!C5</f>
        <v>0</v>
      </c>
      <c r="D5" s="50">
        <f>'NFR-budsjett'!D5</f>
        <v>906326.66722043278</v>
      </c>
      <c r="E5" s="50">
        <f>'NFR-budsjett'!E5</f>
        <v>0</v>
      </c>
      <c r="F5" s="50">
        <f>'NFR-budsjett'!F5</f>
        <v>0</v>
      </c>
      <c r="G5" s="50">
        <f>'NFR-budsjett'!G5</f>
        <v>0</v>
      </c>
      <c r="H5" s="50">
        <f>'NFR-budsjett'!H5</f>
        <v>0</v>
      </c>
      <c r="I5" s="50">
        <f>'NFR-budsjett'!I5</f>
        <v>0</v>
      </c>
      <c r="J5" s="50">
        <f>'NFR-budsjett'!J5</f>
        <v>0</v>
      </c>
      <c r="K5" s="50">
        <f>'NFR-budsjett'!K5</f>
        <v>0</v>
      </c>
      <c r="L5" s="50">
        <f>'NFR-budsjett'!L5</f>
        <v>0</v>
      </c>
      <c r="M5" s="50" t="e">
        <f>'NFR-budsjett'!#REF!</f>
        <v>#REF!</v>
      </c>
      <c r="N5" s="50">
        <f>SUM(C5:L5)</f>
        <v>906326.66722043278</v>
      </c>
    </row>
    <row r="6" spans="2:14" x14ac:dyDescent="0.2">
      <c r="B6" t="s">
        <v>452</v>
      </c>
      <c r="C6" s="50">
        <f>'NFR-budsjett'!C6</f>
        <v>0</v>
      </c>
      <c r="D6" s="50">
        <f>'NFR-budsjett'!D6</f>
        <v>0</v>
      </c>
      <c r="E6" s="50">
        <f>'NFR-budsjett'!E6</f>
        <v>0</v>
      </c>
      <c r="F6" s="50">
        <f>'NFR-budsjett'!F6</f>
        <v>0</v>
      </c>
      <c r="G6" s="50">
        <f>'NFR-budsjett'!G6</f>
        <v>0</v>
      </c>
      <c r="H6" s="50">
        <f>'NFR-budsjett'!H6</f>
        <v>0</v>
      </c>
      <c r="I6" s="50">
        <f>'NFR-budsjett'!I6</f>
        <v>0</v>
      </c>
      <c r="J6" s="50">
        <f>'NFR-budsjett'!J6</f>
        <v>0</v>
      </c>
      <c r="K6" s="50">
        <f>'NFR-budsjett'!K6</f>
        <v>0</v>
      </c>
      <c r="L6" s="50">
        <f>'NFR-budsjett'!L6</f>
        <v>0</v>
      </c>
      <c r="M6" s="50">
        <f t="shared" ref="M6" si="0">H6+I6+J6</f>
        <v>0</v>
      </c>
      <c r="N6" s="50">
        <f t="shared" ref="N6:N8" si="1">SUM(C6:L6)</f>
        <v>0</v>
      </c>
    </row>
    <row r="7" spans="2:14" x14ac:dyDescent="0.2">
      <c r="B7" t="s">
        <v>453</v>
      </c>
      <c r="C7" s="50">
        <f>'NFR-budsjett'!C7</f>
        <v>0</v>
      </c>
      <c r="D7" s="50">
        <f>'NFR-budsjett'!D7</f>
        <v>0</v>
      </c>
      <c r="E7" s="50">
        <f>'NFR-budsjett'!E7</f>
        <v>0</v>
      </c>
      <c r="F7" s="50">
        <f>'NFR-budsjett'!F7</f>
        <v>0</v>
      </c>
      <c r="G7" s="50">
        <f>'NFR-budsjett'!G7</f>
        <v>0</v>
      </c>
      <c r="H7" s="50">
        <f>'NFR-budsjett'!H7</f>
        <v>0</v>
      </c>
      <c r="I7" s="50">
        <f>'NFR-budsjett'!I7</f>
        <v>0</v>
      </c>
      <c r="J7" s="50">
        <f>'NFR-budsjett'!J7</f>
        <v>0</v>
      </c>
      <c r="K7" s="50">
        <f>'NFR-budsjett'!K7</f>
        <v>0</v>
      </c>
      <c r="L7" s="50">
        <f>'NFR-budsjett'!L7</f>
        <v>0</v>
      </c>
      <c r="M7" s="50">
        <f>Budsjett!U57+Budsjett!U58</f>
        <v>0</v>
      </c>
      <c r="N7" s="50">
        <f t="shared" si="1"/>
        <v>0</v>
      </c>
    </row>
    <row r="8" spans="2:14" x14ac:dyDescent="0.2">
      <c r="B8" t="s">
        <v>454</v>
      </c>
      <c r="C8" s="50">
        <f>'NFR-budsjett'!C8</f>
        <v>0</v>
      </c>
      <c r="D8" s="50">
        <f>'NFR-budsjett'!D8</f>
        <v>1860277</v>
      </c>
      <c r="E8" s="50">
        <f>'NFR-budsjett'!E8</f>
        <v>0</v>
      </c>
      <c r="F8" s="50">
        <f>'NFR-budsjett'!F8</f>
        <v>0</v>
      </c>
      <c r="G8" s="50">
        <f>'NFR-budsjett'!G8</f>
        <v>0</v>
      </c>
      <c r="H8" s="50">
        <f>'NFR-budsjett'!H8</f>
        <v>0</v>
      </c>
      <c r="I8" s="50">
        <f>'NFR-budsjett'!I8</f>
        <v>0</v>
      </c>
      <c r="J8" s="50">
        <f>'NFR-budsjett'!J8</f>
        <v>0</v>
      </c>
      <c r="K8" s="50">
        <f>'NFR-budsjett'!K8</f>
        <v>0</v>
      </c>
      <c r="L8" s="50">
        <f>'NFR-budsjett'!L8</f>
        <v>0</v>
      </c>
      <c r="M8" s="50">
        <f>Prosjektcontroller!N21</f>
        <v>0</v>
      </c>
      <c r="N8" s="50">
        <f t="shared" si="1"/>
        <v>1860277</v>
      </c>
    </row>
    <row r="9" spans="2:14" ht="15" x14ac:dyDescent="0.25">
      <c r="B9" s="12" t="s">
        <v>455</v>
      </c>
      <c r="C9" s="51">
        <f t="shared" ref="C9:M9" si="2">SUM(C5:C8)</f>
        <v>0</v>
      </c>
      <c r="D9" s="51">
        <f t="shared" si="2"/>
        <v>2766603.6672204328</v>
      </c>
      <c r="E9" s="51">
        <f t="shared" si="2"/>
        <v>0</v>
      </c>
      <c r="F9" s="51">
        <f t="shared" si="2"/>
        <v>0</v>
      </c>
      <c r="G9" s="51">
        <f t="shared" si="2"/>
        <v>0</v>
      </c>
      <c r="H9" s="51">
        <f t="shared" si="2"/>
        <v>0</v>
      </c>
      <c r="I9" s="51">
        <f t="shared" si="2"/>
        <v>0</v>
      </c>
      <c r="J9" s="51">
        <f t="shared" si="2"/>
        <v>0</v>
      </c>
      <c r="K9" s="51">
        <f t="shared" si="2"/>
        <v>0</v>
      </c>
      <c r="L9" s="51">
        <f t="shared" si="2"/>
        <v>0</v>
      </c>
      <c r="M9" s="51" t="e">
        <f t="shared" si="2"/>
        <v>#REF!</v>
      </c>
      <c r="N9" s="51">
        <f>SUM(N5:N8)</f>
        <v>2766603.6672204328</v>
      </c>
    </row>
    <row r="10" spans="2:14" x14ac:dyDescent="0.2">
      <c r="C10" s="43"/>
      <c r="D10" s="43"/>
      <c r="E10" s="43"/>
      <c r="F10" s="43"/>
      <c r="G10" s="43"/>
      <c r="H10" s="43"/>
      <c r="I10" s="43"/>
      <c r="J10" s="43"/>
      <c r="K10" s="43"/>
      <c r="L10" s="43"/>
      <c r="M10" s="43"/>
      <c r="N10" s="43"/>
    </row>
    <row r="11" spans="2:14" ht="15" x14ac:dyDescent="0.25">
      <c r="B11" s="42" t="s">
        <v>456</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t="s">
        <v>457</v>
      </c>
      <c r="C13" s="384">
        <f>'NFR-budsjett'!C13</f>
        <v>0</v>
      </c>
      <c r="D13" s="384">
        <f>'NFR-budsjett'!D13</f>
        <v>0</v>
      </c>
      <c r="E13" s="384">
        <f>'NFR-budsjett'!E13</f>
        <v>0</v>
      </c>
      <c r="F13" s="384">
        <f>'NFR-budsjett'!F13</f>
        <v>0</v>
      </c>
      <c r="G13" s="384">
        <f>'NFR-budsjett'!G13</f>
        <v>0</v>
      </c>
      <c r="H13" s="384">
        <f>'NFR-budsjett'!H13</f>
        <v>0</v>
      </c>
      <c r="I13" s="384">
        <f>'NFR-budsjett'!I13</f>
        <v>0</v>
      </c>
      <c r="J13" s="384">
        <f>'NFR-budsjett'!J13</f>
        <v>0</v>
      </c>
      <c r="K13" s="384">
        <f>'NFR-budsjett'!K13</f>
        <v>0</v>
      </c>
      <c r="L13" s="384">
        <f>'NFR-budsjett'!L13</f>
        <v>0</v>
      </c>
      <c r="M13" s="50">
        <f>H13+I13+J13</f>
        <v>0</v>
      </c>
      <c r="N13" s="50">
        <f>SUM(C13:L13)</f>
        <v>0</v>
      </c>
    </row>
    <row r="14" spans="2:14" x14ac:dyDescent="0.2">
      <c r="B14" t="s">
        <v>458</v>
      </c>
      <c r="C14" s="385">
        <f>'NFR-budsjett'!C14</f>
        <v>0</v>
      </c>
      <c r="D14" s="385">
        <f>'NFR-budsjett'!D14</f>
        <v>0</v>
      </c>
      <c r="E14" s="385">
        <f>'NFR-budsjett'!E14</f>
        <v>0</v>
      </c>
      <c r="F14" s="385">
        <f>'NFR-budsjett'!F14</f>
        <v>0</v>
      </c>
      <c r="G14" s="385">
        <f>'NFR-budsjett'!G14</f>
        <v>0</v>
      </c>
      <c r="H14" s="385">
        <f>'NFR-budsjett'!H14</f>
        <v>0</v>
      </c>
      <c r="I14" s="385">
        <f>'NFR-budsjett'!I14</f>
        <v>0</v>
      </c>
      <c r="J14" s="385">
        <f>'NFR-budsjett'!J14</f>
        <v>0</v>
      </c>
      <c r="K14" s="385">
        <f>'NFR-budsjett'!K14</f>
        <v>0</v>
      </c>
      <c r="L14" s="385">
        <f>'NFR-budsjett'!L14</f>
        <v>0</v>
      </c>
      <c r="M14" s="50">
        <f t="shared" ref="M14:M17" si="4">H14+I14+J14</f>
        <v>0</v>
      </c>
      <c r="N14" s="50">
        <f t="shared" ref="N14:N17" si="5">SUM(C14:L14)</f>
        <v>0</v>
      </c>
    </row>
    <row r="15" spans="2:14" x14ac:dyDescent="0.2">
      <c r="B15" t="s">
        <v>459</v>
      </c>
      <c r="C15" s="386">
        <f>'NFR-budsjett'!C15</f>
        <v>0</v>
      </c>
      <c r="D15" s="386">
        <f>'NFR-budsjett'!D15</f>
        <v>2766603.6672204328</v>
      </c>
      <c r="E15" s="386">
        <f>'NFR-budsjett'!E15</f>
        <v>0</v>
      </c>
      <c r="F15" s="386">
        <f>'NFR-budsjett'!F15</f>
        <v>0</v>
      </c>
      <c r="G15" s="386">
        <f>'NFR-budsjett'!G15</f>
        <v>0</v>
      </c>
      <c r="H15" s="386">
        <f>'NFR-budsjett'!H15</f>
        <v>0</v>
      </c>
      <c r="I15" s="386">
        <f>'NFR-budsjett'!I15</f>
        <v>0</v>
      </c>
      <c r="J15" s="386">
        <f>'NFR-budsjett'!J15</f>
        <v>0</v>
      </c>
      <c r="K15" s="386">
        <f>'NFR-budsjett'!K15</f>
        <v>0</v>
      </c>
      <c r="L15" s="386">
        <f>'NFR-budsjett'!L15</f>
        <v>0</v>
      </c>
      <c r="M15" s="50">
        <f t="shared" si="4"/>
        <v>0</v>
      </c>
      <c r="N15" s="50">
        <f t="shared" si="5"/>
        <v>2766603.6672204328</v>
      </c>
    </row>
    <row r="16" spans="2:14" x14ac:dyDescent="0.2">
      <c r="B16" t="s">
        <v>460</v>
      </c>
      <c r="C16" s="386">
        <f>'NFR-budsjett'!C16</f>
        <v>0</v>
      </c>
      <c r="D16" s="386">
        <f>'NFR-budsjett'!D16</f>
        <v>0</v>
      </c>
      <c r="E16" s="386">
        <f>'NFR-budsjett'!E16</f>
        <v>0</v>
      </c>
      <c r="F16" s="386">
        <f>'NFR-budsjett'!F16</f>
        <v>0</v>
      </c>
      <c r="G16" s="386">
        <f>'NFR-budsjett'!G16</f>
        <v>0</v>
      </c>
      <c r="H16" s="386">
        <f>'NFR-budsjett'!H16</f>
        <v>0</v>
      </c>
      <c r="I16" s="386">
        <f>'NFR-budsjett'!I16</f>
        <v>0</v>
      </c>
      <c r="J16" s="386">
        <f>'NFR-budsjett'!J16</f>
        <v>0</v>
      </c>
      <c r="K16" s="386">
        <f>'NFR-budsjett'!K16</f>
        <v>0</v>
      </c>
      <c r="L16" s="386">
        <f>'NFR-budsjett'!L16</f>
        <v>0</v>
      </c>
      <c r="M16" s="50">
        <f t="shared" si="4"/>
        <v>0</v>
      </c>
      <c r="N16" s="50">
        <f t="shared" si="5"/>
        <v>0</v>
      </c>
    </row>
    <row r="17" spans="2:15" x14ac:dyDescent="0.2">
      <c r="B17" t="s">
        <v>461</v>
      </c>
      <c r="C17" s="386">
        <f>'NFR-budsjett'!C17</f>
        <v>0</v>
      </c>
      <c r="D17" s="386">
        <f>'NFR-budsjett'!D17</f>
        <v>0</v>
      </c>
      <c r="E17" s="386">
        <f>'NFR-budsjett'!E17</f>
        <v>0</v>
      </c>
      <c r="F17" s="386">
        <f>'NFR-budsjett'!F17</f>
        <v>0</v>
      </c>
      <c r="G17" s="386">
        <f>'NFR-budsjett'!G17</f>
        <v>0</v>
      </c>
      <c r="H17" s="386">
        <f>'NFR-budsjett'!H17</f>
        <v>0</v>
      </c>
      <c r="I17" s="386">
        <f>'NFR-budsjett'!I17</f>
        <v>0</v>
      </c>
      <c r="J17" s="386">
        <f>'NFR-budsjett'!J17</f>
        <v>0</v>
      </c>
      <c r="K17" s="386">
        <f>'NFR-budsjett'!K17</f>
        <v>0</v>
      </c>
      <c r="L17" s="386">
        <f>'NFR-budsjett'!L17</f>
        <v>0</v>
      </c>
      <c r="M17" s="50">
        <f t="shared" si="4"/>
        <v>0</v>
      </c>
      <c r="N17" s="50">
        <f t="shared" si="5"/>
        <v>0</v>
      </c>
    </row>
    <row r="18" spans="2:15" ht="15" x14ac:dyDescent="0.25">
      <c r="B18" s="12" t="s">
        <v>455</v>
      </c>
      <c r="C18" s="51">
        <f>SUM(C13:C17)</f>
        <v>0</v>
      </c>
      <c r="D18" s="51">
        <f t="shared" ref="D18:M18" si="6">SUM(D14:D17)</f>
        <v>2766603.6672204328</v>
      </c>
      <c r="E18" s="51">
        <f t="shared" si="6"/>
        <v>0</v>
      </c>
      <c r="F18" s="51">
        <f t="shared" si="6"/>
        <v>0</v>
      </c>
      <c r="G18" s="51">
        <f t="shared" si="6"/>
        <v>0</v>
      </c>
      <c r="H18" s="51">
        <f t="shared" si="6"/>
        <v>0</v>
      </c>
      <c r="I18" s="51">
        <f t="shared" si="6"/>
        <v>0</v>
      </c>
      <c r="J18" s="51">
        <f t="shared" si="6"/>
        <v>0</v>
      </c>
      <c r="K18" s="51">
        <f t="shared" si="6"/>
        <v>0</v>
      </c>
      <c r="L18" s="51">
        <f t="shared" si="6"/>
        <v>0</v>
      </c>
      <c r="M18" s="51">
        <f t="shared" si="6"/>
        <v>0</v>
      </c>
      <c r="N18" s="51">
        <f t="shared" ref="N18" si="7">SUM(N13:N17)</f>
        <v>2766603.6672204328</v>
      </c>
    </row>
    <row r="20" spans="2:15" ht="15" x14ac:dyDescent="0.25">
      <c r="B20" s="42" t="s">
        <v>462</v>
      </c>
    </row>
    <row r="21" spans="2:15" x14ac:dyDescent="0.2">
      <c r="B21" s="48"/>
      <c r="C21" s="48">
        <f>C4</f>
        <v>1</v>
      </c>
      <c r="D21" s="48">
        <f t="shared" ref="D21:L21" si="8">D4</f>
        <v>2</v>
      </c>
      <c r="E21" s="48">
        <f t="shared" si="8"/>
        <v>3</v>
      </c>
      <c r="F21" s="48">
        <f t="shared" si="8"/>
        <v>4</v>
      </c>
      <c r="G21" s="48">
        <f t="shared" si="8"/>
        <v>5</v>
      </c>
      <c r="H21" s="48">
        <f t="shared" si="8"/>
        <v>6</v>
      </c>
      <c r="I21" s="48">
        <f t="shared" si="8"/>
        <v>7</v>
      </c>
      <c r="J21" s="48">
        <f t="shared" si="8"/>
        <v>8</v>
      </c>
      <c r="K21" s="48">
        <f t="shared" si="8"/>
        <v>9</v>
      </c>
      <c r="L21" s="48">
        <f t="shared" si="8"/>
        <v>10</v>
      </c>
      <c r="M21" s="48" t="s">
        <v>450</v>
      </c>
      <c r="N21" s="48" t="s">
        <v>144</v>
      </c>
      <c r="O21" s="48" t="s">
        <v>438</v>
      </c>
    </row>
    <row r="22" spans="2:15" x14ac:dyDescent="0.2">
      <c r="B22" t="s">
        <v>463</v>
      </c>
      <c r="C22" s="50">
        <f>'NFR-budsjett'!C22</f>
        <v>0</v>
      </c>
      <c r="D22" s="50">
        <f>'NFR-budsjett'!D22</f>
        <v>56280.916315205162</v>
      </c>
      <c r="E22" s="50">
        <f>'NFR-budsjett'!E22</f>
        <v>0</v>
      </c>
      <c r="F22" s="50">
        <f>'NFR-budsjett'!F22</f>
        <v>0</v>
      </c>
      <c r="G22" s="50">
        <f>'NFR-budsjett'!G22</f>
        <v>0</v>
      </c>
      <c r="H22" s="50">
        <f>'NFR-budsjett'!H22</f>
        <v>0</v>
      </c>
      <c r="I22" s="50">
        <f>'NFR-budsjett'!I22</f>
        <v>0</v>
      </c>
      <c r="J22" s="50">
        <f>'NFR-budsjett'!J22</f>
        <v>0</v>
      </c>
      <c r="K22" s="50">
        <f>'NFR-budsjett'!K22</f>
        <v>0</v>
      </c>
      <c r="L22" s="50">
        <f>'NFR-budsjett'!L22</f>
        <v>0</v>
      </c>
      <c r="M22" s="50">
        <f>H22+I22+J22</f>
        <v>0</v>
      </c>
      <c r="N22" s="50">
        <f>SUM(C22:L22)</f>
        <v>56280.916315205162</v>
      </c>
      <c r="O22" s="47">
        <f>IFERROR(N22/$N$27*100,0)</f>
        <v>2.0342963100222375</v>
      </c>
    </row>
    <row r="23" spans="2:15" x14ac:dyDescent="0.2">
      <c r="B23" t="s">
        <v>464</v>
      </c>
      <c r="C23" s="50">
        <f>'NFR-budsjett'!C23</f>
        <v>0</v>
      </c>
      <c r="D23" s="50">
        <f>'NFR-budsjett'!D23</f>
        <v>582779.5</v>
      </c>
      <c r="E23" s="50">
        <f>'NFR-budsjett'!E23</f>
        <v>0</v>
      </c>
      <c r="F23" s="50">
        <f>'NFR-budsjett'!F23</f>
        <v>0</v>
      </c>
      <c r="G23" s="50">
        <f>'NFR-budsjett'!G23</f>
        <v>0</v>
      </c>
      <c r="H23" s="50">
        <f>'NFR-budsjett'!H23</f>
        <v>0</v>
      </c>
      <c r="I23" s="50">
        <f>'NFR-budsjett'!I23</f>
        <v>0</v>
      </c>
      <c r="J23" s="50">
        <f>'NFR-budsjett'!J23</f>
        <v>0</v>
      </c>
      <c r="K23" s="50">
        <f>'NFR-budsjett'!K23</f>
        <v>0</v>
      </c>
      <c r="L23" s="50">
        <f>'NFR-budsjett'!L23</f>
        <v>0</v>
      </c>
      <c r="M23" s="50" t="e">
        <f>-IF(#REF!="Fast beløp",#REF!,Budsjett!FI72)</f>
        <v>#REF!</v>
      </c>
      <c r="N23" s="50">
        <f t="shared" ref="N23:N26" si="9">SUM(C23:L23)</f>
        <v>582779.5</v>
      </c>
      <c r="O23" s="47">
        <f t="shared" ref="O23:O26" si="10">IFERROR(N23/$N$27*100,0)</f>
        <v>21.064798941205417</v>
      </c>
    </row>
    <row r="24" spans="2:15" x14ac:dyDescent="0.2">
      <c r="B24" t="s">
        <v>465</v>
      </c>
      <c r="C24" s="50">
        <f>'NFR-budsjett'!C24</f>
        <v>0</v>
      </c>
      <c r="D24" s="50">
        <f>'NFR-budsjett'!D24</f>
        <v>850045.75090522761</v>
      </c>
      <c r="E24" s="50">
        <f>'NFR-budsjett'!E24</f>
        <v>0</v>
      </c>
      <c r="F24" s="50">
        <f>'NFR-budsjett'!F24</f>
        <v>0</v>
      </c>
      <c r="G24" s="50">
        <f>'NFR-budsjett'!G24</f>
        <v>0</v>
      </c>
      <c r="H24" s="50">
        <f>'NFR-budsjett'!H24</f>
        <v>0</v>
      </c>
      <c r="I24" s="50">
        <f>'NFR-budsjett'!I24</f>
        <v>0</v>
      </c>
      <c r="J24" s="50">
        <f>'NFR-budsjett'!J24</f>
        <v>0</v>
      </c>
      <c r="K24" s="50">
        <f>'NFR-budsjett'!K24</f>
        <v>0</v>
      </c>
      <c r="L24" s="50">
        <f>'NFR-budsjett'!L24</f>
        <v>0</v>
      </c>
      <c r="M24" s="50">
        <f t="shared" ref="M24" si="11">H24+I24+J24</f>
        <v>0</v>
      </c>
      <c r="N24" s="50">
        <f t="shared" si="9"/>
        <v>850045.75090522761</v>
      </c>
      <c r="O24" s="47">
        <f t="shared" si="10"/>
        <v>30.725244854433974</v>
      </c>
    </row>
    <row r="25" spans="2:15" x14ac:dyDescent="0.2">
      <c r="B25" t="s">
        <v>466</v>
      </c>
      <c r="C25" s="50">
        <f>'NFR-budsjett'!C25</f>
        <v>0</v>
      </c>
      <c r="D25" s="50">
        <f>'NFR-budsjett'!D25</f>
        <v>1277497.5</v>
      </c>
      <c r="E25" s="50">
        <f>'NFR-budsjett'!E25</f>
        <v>0</v>
      </c>
      <c r="F25" s="50">
        <f>'NFR-budsjett'!F25</f>
        <v>0</v>
      </c>
      <c r="G25" s="50">
        <f>'NFR-budsjett'!G25</f>
        <v>0</v>
      </c>
      <c r="H25" s="50">
        <f>'NFR-budsjett'!H25</f>
        <v>0</v>
      </c>
      <c r="I25" s="50">
        <f>'NFR-budsjett'!I25</f>
        <v>0</v>
      </c>
      <c r="J25" s="50">
        <f>'NFR-budsjett'!J25</f>
        <v>0</v>
      </c>
      <c r="K25" s="50">
        <f>'NFR-budsjett'!K25</f>
        <v>0</v>
      </c>
      <c r="L25" s="50">
        <f>'NFR-budsjett'!L25</f>
        <v>0</v>
      </c>
      <c r="M25" s="50" t="e">
        <f>-IF(#REF!="Fast beløp",#REF!,Budsjett!ES72)</f>
        <v>#REF!</v>
      </c>
      <c r="N25" s="50">
        <f t="shared" si="9"/>
        <v>1277497.5</v>
      </c>
      <c r="O25" s="47">
        <f t="shared" si="10"/>
        <v>46.175659894338374</v>
      </c>
    </row>
    <row r="26" spans="2:15" x14ac:dyDescent="0.2">
      <c r="B26" t="s">
        <v>467</v>
      </c>
      <c r="C26" s="50">
        <f>'NFR-budsjett'!C26</f>
        <v>0</v>
      </c>
      <c r="D26" s="50">
        <f>'NFR-budsjett'!D26</f>
        <v>0</v>
      </c>
      <c r="E26" s="50">
        <f>'NFR-budsjett'!E26</f>
        <v>0</v>
      </c>
      <c r="F26" s="50">
        <f>'NFR-budsjett'!F26</f>
        <v>0</v>
      </c>
      <c r="G26" s="50">
        <f>'NFR-budsjett'!G26</f>
        <v>0</v>
      </c>
      <c r="H26" s="50">
        <f>'NFR-budsjett'!H26</f>
        <v>0</v>
      </c>
      <c r="I26" s="50">
        <f>'NFR-budsjett'!I26</f>
        <v>0</v>
      </c>
      <c r="J26" s="50">
        <f>'NFR-budsjett'!J26</f>
        <v>0</v>
      </c>
      <c r="K26" s="50">
        <f>'NFR-budsjett'!K26</f>
        <v>0</v>
      </c>
      <c r="L26" s="50">
        <f>'NFR-budsjett'!L26</f>
        <v>0</v>
      </c>
      <c r="M26" s="50">
        <f>-IF(Registrering!$B$28="Fast beløp",Budsjett!U67,Budsjett!EC72)+Budsjett!U68</f>
        <v>0</v>
      </c>
      <c r="N26" s="50">
        <f t="shared" si="9"/>
        <v>0</v>
      </c>
      <c r="O26" s="47">
        <f t="shared" si="10"/>
        <v>0</v>
      </c>
    </row>
    <row r="27" spans="2:15" ht="15" x14ac:dyDescent="0.25">
      <c r="B27" s="12" t="s">
        <v>455</v>
      </c>
      <c r="C27" s="51">
        <f>SUM(C22:C26)</f>
        <v>0</v>
      </c>
      <c r="D27" s="51">
        <f t="shared" ref="D27:M27" si="12">SUM(D22:D26)</f>
        <v>2766603.6672204328</v>
      </c>
      <c r="E27" s="51">
        <f t="shared" si="12"/>
        <v>0</v>
      </c>
      <c r="F27" s="51">
        <f t="shared" si="12"/>
        <v>0</v>
      </c>
      <c r="G27" s="51">
        <f t="shared" si="12"/>
        <v>0</v>
      </c>
      <c r="H27" s="51">
        <f t="shared" si="12"/>
        <v>0</v>
      </c>
      <c r="I27" s="51">
        <f t="shared" si="12"/>
        <v>0</v>
      </c>
      <c r="J27" s="51">
        <f t="shared" si="12"/>
        <v>0</v>
      </c>
      <c r="K27" s="51">
        <f t="shared" si="12"/>
        <v>0</v>
      </c>
      <c r="L27" s="51">
        <f t="shared" si="12"/>
        <v>0</v>
      </c>
      <c r="M27" s="51" t="e">
        <f t="shared" si="12"/>
        <v>#REF!</v>
      </c>
      <c r="N27" s="77">
        <f>SUM(N22:N26)</f>
        <v>2766603.6672204328</v>
      </c>
      <c r="O27" s="305">
        <f>IFERROR(N27/N27,0)</f>
        <v>1</v>
      </c>
    </row>
    <row r="28" spans="2:15" x14ac:dyDescent="0.2">
      <c r="B28" s="52"/>
      <c r="C28" s="53"/>
      <c r="D28" s="53"/>
      <c r="E28" s="53"/>
      <c r="F28" s="53"/>
      <c r="G28" s="53"/>
      <c r="H28" s="53"/>
      <c r="I28" s="53"/>
      <c r="J28" s="53"/>
      <c r="K28" s="53"/>
      <c r="L28" s="53"/>
      <c r="M28" s="53"/>
      <c r="N28" s="53"/>
    </row>
    <row r="29" spans="2:15" ht="15" x14ac:dyDescent="0.25">
      <c r="B29" s="42" t="s">
        <v>468</v>
      </c>
    </row>
    <row r="30" spans="2:15" x14ac:dyDescent="0.2">
      <c r="B30" s="48"/>
      <c r="C30" s="48">
        <f>C4</f>
        <v>1</v>
      </c>
      <c r="D30" s="48">
        <f t="shared" ref="D30:L30" si="13">D4</f>
        <v>2</v>
      </c>
      <c r="E30" s="48">
        <f t="shared" si="13"/>
        <v>3</v>
      </c>
      <c r="F30" s="48">
        <f t="shared" si="13"/>
        <v>4</v>
      </c>
      <c r="G30" s="48">
        <f t="shared" si="13"/>
        <v>5</v>
      </c>
      <c r="H30" s="48">
        <f t="shared" si="13"/>
        <v>6</v>
      </c>
      <c r="I30" s="48">
        <f t="shared" si="13"/>
        <v>7</v>
      </c>
      <c r="J30" s="48">
        <f t="shared" si="13"/>
        <v>8</v>
      </c>
      <c r="K30" s="48">
        <f t="shared" si="13"/>
        <v>9</v>
      </c>
      <c r="L30" s="48">
        <f t="shared" si="13"/>
        <v>10</v>
      </c>
      <c r="M30" s="48" t="s">
        <v>450</v>
      </c>
      <c r="N30" s="48" t="s">
        <v>144</v>
      </c>
    </row>
    <row r="31" spans="2:15" x14ac:dyDescent="0.2">
      <c r="B31" t="s">
        <v>469</v>
      </c>
      <c r="C31" s="54">
        <f>'NFR-budsjett'!C31</f>
        <v>0</v>
      </c>
      <c r="D31" s="54">
        <f>'NFR-budsjett'!D31</f>
        <v>0</v>
      </c>
      <c r="E31" s="54">
        <f>'NFR-budsjett'!E31</f>
        <v>0</v>
      </c>
      <c r="F31" s="54">
        <f>'NFR-budsjett'!F31</f>
        <v>0</v>
      </c>
      <c r="G31" s="54">
        <f>'NFR-budsjett'!G31</f>
        <v>0</v>
      </c>
      <c r="H31" s="54">
        <f>'NFR-budsjett'!H31</f>
        <v>0</v>
      </c>
      <c r="I31" s="54">
        <f>'NFR-budsjett'!I31</f>
        <v>0</v>
      </c>
      <c r="J31" s="54">
        <f>'NFR-budsjett'!J31</f>
        <v>0</v>
      </c>
      <c r="K31" s="54">
        <f>'NFR-budsjett'!K31</f>
        <v>0</v>
      </c>
      <c r="L31" s="54">
        <f>'NFR-budsjett'!L31</f>
        <v>0</v>
      </c>
      <c r="M31" s="54">
        <f>-SUMIF(Budsjett!$DO$32:$DO$34,#REF!,Budsjett!EC32:EC34)</f>
        <v>0</v>
      </c>
      <c r="N31" s="50">
        <f>SUM(C31:L31)</f>
        <v>0</v>
      </c>
    </row>
    <row r="32" spans="2:15" x14ac:dyDescent="0.2">
      <c r="B32" t="s">
        <v>470</v>
      </c>
      <c r="C32" s="54">
        <f>'NFR-budsjett'!C32</f>
        <v>0</v>
      </c>
      <c r="D32" s="54">
        <f>'NFR-budsjett'!D32</f>
        <v>0</v>
      </c>
      <c r="E32" s="54">
        <f>'NFR-budsjett'!E32</f>
        <v>0</v>
      </c>
      <c r="F32" s="54">
        <f>'NFR-budsjett'!F32</f>
        <v>0</v>
      </c>
      <c r="G32" s="54">
        <f>'NFR-budsjett'!G32</f>
        <v>0</v>
      </c>
      <c r="H32" s="54">
        <f>'NFR-budsjett'!H32</f>
        <v>0</v>
      </c>
      <c r="I32" s="54">
        <f>'NFR-budsjett'!I32</f>
        <v>0</v>
      </c>
      <c r="J32" s="54">
        <f>'NFR-budsjett'!J32</f>
        <v>0</v>
      </c>
      <c r="K32" s="54">
        <f>'NFR-budsjett'!K32</f>
        <v>0</v>
      </c>
      <c r="L32" s="54">
        <f>'NFR-budsjett'!L32</f>
        <v>0</v>
      </c>
      <c r="M32" s="54">
        <f>-SUMIF(Budsjett!$DO$4:$DO$13,#REF!,Budsjett!EC4:EC13)</f>
        <v>0</v>
      </c>
      <c r="N32" s="50">
        <f t="shared" ref="N32:N37" si="14">SUM(C32:L32)</f>
        <v>0</v>
      </c>
    </row>
    <row r="33" spans="2:14" x14ac:dyDescent="0.2">
      <c r="B33" t="s">
        <v>471</v>
      </c>
      <c r="C33" s="54">
        <f>'NFR-budsjett'!C33</f>
        <v>0</v>
      </c>
      <c r="D33" s="54">
        <f>'NFR-budsjett'!D33</f>
        <v>0</v>
      </c>
      <c r="E33" s="54">
        <f>'NFR-budsjett'!E33</f>
        <v>0</v>
      </c>
      <c r="F33" s="54">
        <f>'NFR-budsjett'!F33</f>
        <v>0</v>
      </c>
      <c r="G33" s="54">
        <f>'NFR-budsjett'!G33</f>
        <v>0</v>
      </c>
      <c r="H33" s="54">
        <f>'NFR-budsjett'!H33</f>
        <v>0</v>
      </c>
      <c r="I33" s="54">
        <f>'NFR-budsjett'!I33</f>
        <v>0</v>
      </c>
      <c r="J33" s="54">
        <f>'NFR-budsjett'!J33</f>
        <v>0</v>
      </c>
      <c r="K33" s="54">
        <f>'NFR-budsjett'!K33</f>
        <v>0</v>
      </c>
      <c r="L33" s="54">
        <f>'NFR-budsjett'!L33</f>
        <v>0</v>
      </c>
      <c r="M33" s="54">
        <f>-SUMIF(Budsjett!$DO$4:$DO$13,#REF!,Budsjett!EC4:EC13)</f>
        <v>0</v>
      </c>
      <c r="N33" s="50">
        <f t="shared" si="14"/>
        <v>0</v>
      </c>
    </row>
    <row r="34" spans="2:14" x14ac:dyDescent="0.2">
      <c r="B34" t="s">
        <v>472</v>
      </c>
      <c r="C34" s="54">
        <f>'NFR-budsjett'!C34</f>
        <v>0</v>
      </c>
      <c r="D34" s="54">
        <f>'NFR-budsjett'!D34</f>
        <v>0</v>
      </c>
      <c r="E34" s="54">
        <f>'NFR-budsjett'!E34</f>
        <v>0</v>
      </c>
      <c r="F34" s="54">
        <f>'NFR-budsjett'!F34</f>
        <v>0</v>
      </c>
      <c r="G34" s="54">
        <f>'NFR-budsjett'!G34</f>
        <v>0</v>
      </c>
      <c r="H34" s="54">
        <f>'NFR-budsjett'!H34</f>
        <v>0</v>
      </c>
      <c r="I34" s="54">
        <f>'NFR-budsjett'!I34</f>
        <v>0</v>
      </c>
      <c r="J34" s="54">
        <f>'NFR-budsjett'!J34</f>
        <v>0</v>
      </c>
      <c r="K34" s="54">
        <f>'NFR-budsjett'!K34</f>
        <v>0</v>
      </c>
      <c r="L34" s="54">
        <f>'NFR-budsjett'!L34</f>
        <v>0</v>
      </c>
      <c r="M34" s="54">
        <f t="shared" ref="M34:M41" si="15">H34+I34+J34</f>
        <v>0</v>
      </c>
      <c r="N34" s="50">
        <f t="shared" si="14"/>
        <v>0</v>
      </c>
    </row>
    <row r="35" spans="2:14" x14ac:dyDescent="0.2">
      <c r="B35" t="s">
        <v>473</v>
      </c>
      <c r="C35" s="54">
        <f>'NFR-budsjett'!C35</f>
        <v>0</v>
      </c>
      <c r="D35" s="54">
        <f>'NFR-budsjett'!D35</f>
        <v>0</v>
      </c>
      <c r="E35" s="54">
        <f>'NFR-budsjett'!E35</f>
        <v>0</v>
      </c>
      <c r="F35" s="54">
        <f>'NFR-budsjett'!F35</f>
        <v>0</v>
      </c>
      <c r="G35" s="54">
        <f>'NFR-budsjett'!G35</f>
        <v>0</v>
      </c>
      <c r="H35" s="54">
        <f>'NFR-budsjett'!H35</f>
        <v>0</v>
      </c>
      <c r="I35" s="54">
        <f>'NFR-budsjett'!I35</f>
        <v>0</v>
      </c>
      <c r="J35" s="54">
        <f>'NFR-budsjett'!J35</f>
        <v>0</v>
      </c>
      <c r="K35" s="54">
        <f>'NFR-budsjett'!K35</f>
        <v>0</v>
      </c>
      <c r="L35" s="54">
        <f>'NFR-budsjett'!L35</f>
        <v>0</v>
      </c>
      <c r="M35" s="54">
        <f t="shared" si="15"/>
        <v>0</v>
      </c>
      <c r="N35" s="50">
        <f t="shared" si="14"/>
        <v>0</v>
      </c>
    </row>
    <row r="36" spans="2:14" x14ac:dyDescent="0.2">
      <c r="B36" t="s">
        <v>474</v>
      </c>
      <c r="C36" s="54">
        <f>'NFR-budsjett'!C36</f>
        <v>0</v>
      </c>
      <c r="D36" s="54">
        <f>'NFR-budsjett'!D36</f>
        <v>0</v>
      </c>
      <c r="E36" s="54">
        <f>'NFR-budsjett'!E36</f>
        <v>0</v>
      </c>
      <c r="F36" s="54">
        <f>'NFR-budsjett'!F36</f>
        <v>0</v>
      </c>
      <c r="G36" s="54">
        <f>'NFR-budsjett'!G36</f>
        <v>0</v>
      </c>
      <c r="H36" s="54">
        <f>'NFR-budsjett'!H36</f>
        <v>0</v>
      </c>
      <c r="I36" s="54">
        <f>'NFR-budsjett'!I36</f>
        <v>0</v>
      </c>
      <c r="J36" s="54">
        <f>'NFR-budsjett'!J36</f>
        <v>0</v>
      </c>
      <c r="K36" s="54">
        <f>'NFR-budsjett'!K36</f>
        <v>0</v>
      </c>
      <c r="L36" s="54">
        <f>'NFR-budsjett'!L36</f>
        <v>0</v>
      </c>
      <c r="M36" s="54">
        <f t="shared" si="15"/>
        <v>0</v>
      </c>
      <c r="N36" s="50">
        <f t="shared" si="14"/>
        <v>0</v>
      </c>
    </row>
    <row r="37" spans="2:14" x14ac:dyDescent="0.2">
      <c r="B37" t="s">
        <v>475</v>
      </c>
      <c r="C37" s="54">
        <f>'NFR-budsjett'!C37</f>
        <v>0</v>
      </c>
      <c r="D37" s="54">
        <f>'NFR-budsjett'!D37</f>
        <v>0</v>
      </c>
      <c r="E37" s="54">
        <f>'NFR-budsjett'!E37</f>
        <v>0</v>
      </c>
      <c r="F37" s="54">
        <f>'NFR-budsjett'!F37</f>
        <v>0</v>
      </c>
      <c r="G37" s="54">
        <f>'NFR-budsjett'!G37</f>
        <v>0</v>
      </c>
      <c r="H37" s="54">
        <f>'NFR-budsjett'!H37</f>
        <v>0</v>
      </c>
      <c r="I37" s="54">
        <f>'NFR-budsjett'!I37</f>
        <v>0</v>
      </c>
      <c r="J37" s="54">
        <f>'NFR-budsjett'!J37</f>
        <v>0</v>
      </c>
      <c r="K37" s="54">
        <f>'NFR-budsjett'!K37</f>
        <v>0</v>
      </c>
      <c r="L37" s="54">
        <f>'NFR-budsjett'!L37</f>
        <v>0</v>
      </c>
      <c r="M37" s="54">
        <f t="shared" si="15"/>
        <v>0</v>
      </c>
      <c r="N37" s="50">
        <f t="shared" si="14"/>
        <v>0</v>
      </c>
    </row>
    <row r="38" spans="2:14" ht="15" x14ac:dyDescent="0.25">
      <c r="B38" s="12" t="s">
        <v>476</v>
      </c>
      <c r="C38" s="51">
        <f t="shared" ref="C38:M38" si="16">SUM(C31:C37)</f>
        <v>0</v>
      </c>
      <c r="D38" s="51">
        <f t="shared" si="16"/>
        <v>0</v>
      </c>
      <c r="E38" s="51">
        <f t="shared" si="16"/>
        <v>0</v>
      </c>
      <c r="F38" s="51">
        <f t="shared" si="16"/>
        <v>0</v>
      </c>
      <c r="G38" s="51">
        <f t="shared" si="16"/>
        <v>0</v>
      </c>
      <c r="H38" s="51">
        <f t="shared" si="16"/>
        <v>0</v>
      </c>
      <c r="I38" s="51">
        <f t="shared" si="16"/>
        <v>0</v>
      </c>
      <c r="J38" s="51">
        <f t="shared" si="16"/>
        <v>0</v>
      </c>
      <c r="K38" s="51">
        <f t="shared" si="16"/>
        <v>0</v>
      </c>
      <c r="L38" s="51">
        <f t="shared" si="16"/>
        <v>0</v>
      </c>
      <c r="M38" s="51">
        <f t="shared" si="16"/>
        <v>0</v>
      </c>
      <c r="N38" s="51">
        <f>SUM(N31:N37)</f>
        <v>0</v>
      </c>
    </row>
    <row r="39" spans="2:14" x14ac:dyDescent="0.2">
      <c r="B39" t="s">
        <v>452</v>
      </c>
      <c r="C39" s="50">
        <f>'NFR-budsjett'!C39</f>
        <v>0</v>
      </c>
      <c r="D39" s="50">
        <f>'NFR-budsjett'!D39</f>
        <v>0</v>
      </c>
      <c r="E39" s="50">
        <f>'NFR-budsjett'!E39</f>
        <v>0</v>
      </c>
      <c r="F39" s="50">
        <f>'NFR-budsjett'!F39</f>
        <v>0</v>
      </c>
      <c r="G39" s="50">
        <f>'NFR-budsjett'!G39</f>
        <v>0</v>
      </c>
      <c r="H39" s="50">
        <f>'NFR-budsjett'!H39</f>
        <v>0</v>
      </c>
      <c r="I39" s="50">
        <f>'NFR-budsjett'!I39</f>
        <v>0</v>
      </c>
      <c r="J39" s="50">
        <f>'NFR-budsjett'!J39</f>
        <v>0</v>
      </c>
      <c r="K39" s="50">
        <f>'NFR-budsjett'!K39</f>
        <v>0</v>
      </c>
      <c r="L39" s="50">
        <f>'NFR-budsjett'!L39</f>
        <v>0</v>
      </c>
      <c r="M39" s="54">
        <f t="shared" si="15"/>
        <v>0</v>
      </c>
      <c r="N39" s="50">
        <f>SUM(C39:L39)</f>
        <v>0</v>
      </c>
    </row>
    <row r="40" spans="2:14" x14ac:dyDescent="0.2">
      <c r="B40" t="s">
        <v>453</v>
      </c>
      <c r="C40" s="50">
        <f>'NFR-budsjett'!C40</f>
        <v>0</v>
      </c>
      <c r="D40" s="50">
        <f>'NFR-budsjett'!D40</f>
        <v>0</v>
      </c>
      <c r="E40" s="50">
        <f>'NFR-budsjett'!E40</f>
        <v>0</v>
      </c>
      <c r="F40" s="50">
        <f>'NFR-budsjett'!F40</f>
        <v>0</v>
      </c>
      <c r="G40" s="50">
        <f>'NFR-budsjett'!G40</f>
        <v>0</v>
      </c>
      <c r="H40" s="50">
        <f>'NFR-budsjett'!H40</f>
        <v>0</v>
      </c>
      <c r="I40" s="50">
        <f>'NFR-budsjett'!I40</f>
        <v>0</v>
      </c>
      <c r="J40" s="50">
        <f>'NFR-budsjett'!J40</f>
        <v>0</v>
      </c>
      <c r="K40" s="50">
        <f>'NFR-budsjett'!K40</f>
        <v>0</v>
      </c>
      <c r="L40" s="50">
        <f>'NFR-budsjett'!L40</f>
        <v>0</v>
      </c>
      <c r="M40" s="54">
        <f t="shared" si="15"/>
        <v>0</v>
      </c>
      <c r="N40" s="50">
        <f t="shared" ref="N40:N41" si="17">SUM(C40:L40)</f>
        <v>0</v>
      </c>
    </row>
    <row r="41" spans="2:14" x14ac:dyDescent="0.2">
      <c r="B41" t="s">
        <v>454</v>
      </c>
      <c r="C41" s="50">
        <f>'NFR-budsjett'!C41</f>
        <v>0</v>
      </c>
      <c r="D41" s="50">
        <f>'NFR-budsjett'!D41</f>
        <v>1860277</v>
      </c>
      <c r="E41" s="50">
        <f>'NFR-budsjett'!E41</f>
        <v>0</v>
      </c>
      <c r="F41" s="50">
        <f>'NFR-budsjett'!F41</f>
        <v>0</v>
      </c>
      <c r="G41" s="50">
        <f>'NFR-budsjett'!G41</f>
        <v>0</v>
      </c>
      <c r="H41" s="50">
        <f>'NFR-budsjett'!H41</f>
        <v>0</v>
      </c>
      <c r="I41" s="50">
        <f>'NFR-budsjett'!I41</f>
        <v>0</v>
      </c>
      <c r="J41" s="50">
        <f>'NFR-budsjett'!J41</f>
        <v>0</v>
      </c>
      <c r="K41" s="50">
        <f>'NFR-budsjett'!K41</f>
        <v>0</v>
      </c>
      <c r="L41" s="50">
        <f>'NFR-budsjett'!L41</f>
        <v>0</v>
      </c>
      <c r="M41" s="54">
        <f t="shared" si="15"/>
        <v>0</v>
      </c>
      <c r="N41" s="50">
        <f t="shared" si="17"/>
        <v>1860277</v>
      </c>
    </row>
    <row r="42" spans="2:14" ht="15" x14ac:dyDescent="0.25">
      <c r="B42" s="12" t="s">
        <v>467</v>
      </c>
      <c r="C42" s="51">
        <f>SUM(C38:C41)</f>
        <v>0</v>
      </c>
      <c r="D42" s="51">
        <f t="shared" ref="D42:M42" si="18">SUM(D38:D41)</f>
        <v>1860277</v>
      </c>
      <c r="E42" s="51">
        <f t="shared" si="18"/>
        <v>0</v>
      </c>
      <c r="F42" s="51">
        <f t="shared" si="18"/>
        <v>0</v>
      </c>
      <c r="G42" s="51">
        <f t="shared" si="18"/>
        <v>0</v>
      </c>
      <c r="H42" s="51">
        <f t="shared" si="18"/>
        <v>0</v>
      </c>
      <c r="I42" s="51">
        <f t="shared" si="18"/>
        <v>0</v>
      </c>
      <c r="J42" s="51">
        <f t="shared" si="18"/>
        <v>0</v>
      </c>
      <c r="K42" s="51">
        <f t="shared" si="18"/>
        <v>0</v>
      </c>
      <c r="L42" s="51">
        <f t="shared" si="18"/>
        <v>0</v>
      </c>
      <c r="M42" s="51">
        <f t="shared" si="18"/>
        <v>0</v>
      </c>
      <c r="N42" s="51">
        <f t="shared" ref="N42" si="19">SUM(N38:N41)</f>
        <v>1860277</v>
      </c>
    </row>
    <row r="43" spans="2:14" x14ac:dyDescent="0.2">
      <c r="B43" s="52"/>
      <c r="C43" s="53"/>
      <c r="D43" s="53"/>
      <c r="E43" s="53"/>
      <c r="F43" s="53"/>
      <c r="G43" s="53"/>
      <c r="H43" s="53"/>
      <c r="I43" s="53"/>
      <c r="J43" s="53"/>
      <c r="K43" s="53"/>
      <c r="L43" s="53"/>
      <c r="M43" s="53"/>
      <c r="N43" s="53"/>
    </row>
    <row r="47" spans="2:14" x14ac:dyDescent="0.2">
      <c r="C47" s="53"/>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
    <tabColor rgb="FF0070C0"/>
  </sheetPr>
  <dimension ref="B1:O47"/>
  <sheetViews>
    <sheetView showGridLines="0" zoomScaleNormal="100" workbookViewId="0"/>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477</v>
      </c>
    </row>
    <row r="3" spans="2:14" ht="15" x14ac:dyDescent="0.25">
      <c r="B3" s="42" t="s">
        <v>426</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450</v>
      </c>
      <c r="N4" s="48" t="s">
        <v>144</v>
      </c>
    </row>
    <row r="5" spans="2:14" x14ac:dyDescent="0.2">
      <c r="B5" s="2" t="s">
        <v>214</v>
      </c>
      <c r="C5" s="424">
        <f>'NFR-budsjett'!C5+'NFR - Partner 1'!C5+'NFR - Partner 2'!C5+'NFR - Partner 3'!C5+'NFR - Partner 4'!C5+'NFR - Partner 5'!C5+'NFR - Partner 6'!C5+'NFR - Partner 7'!C5+'NFR - Partner 8'!C5+'NFR - Partner 9'!C5+'NFR - Partner 10'!C5</f>
        <v>0</v>
      </c>
      <c r="D5" s="424">
        <f>'NFR-budsjett'!D5+'NFR - Partner 1'!D5+'NFR - Partner 2'!D5+'NFR - Partner 3'!D5+'NFR - Partner 4'!D5+'NFR - Partner 5'!D5+'NFR - Partner 6'!D5+'NFR - Partner 7'!D5+'NFR - Partner 8'!D5+'NFR - Partner 9'!D5+'NFR - Partner 10'!D5</f>
        <v>906326.66722043278</v>
      </c>
      <c r="E5" s="424">
        <f>'NFR-budsjett'!E5+'NFR - Partner 1'!E5+'NFR - Partner 2'!E5+'NFR - Partner 3'!E5+'NFR - Partner 4'!E5+'NFR - Partner 5'!E5+'NFR - Partner 6'!E5+'NFR - Partner 7'!E5+'NFR - Partner 8'!E5+'NFR - Partner 9'!E5+'NFR - Partner 10'!E5</f>
        <v>0</v>
      </c>
      <c r="F5" s="424">
        <f>'NFR-budsjett'!F5+'NFR - Partner 1'!F5+'NFR - Partner 2'!F5+'NFR - Partner 3'!F5+'NFR - Partner 4'!F5+'NFR - Partner 5'!F5+'NFR - Partner 6'!F5+'NFR - Partner 7'!F5+'NFR - Partner 8'!F5+'NFR - Partner 9'!F5+'NFR - Partner 10'!F5</f>
        <v>0</v>
      </c>
      <c r="G5" s="424">
        <f>'NFR-budsjett'!G5+'NFR - Partner 1'!G5+'NFR - Partner 2'!G5+'NFR - Partner 3'!G5+'NFR - Partner 4'!G5+'NFR - Partner 5'!G5+'NFR - Partner 6'!G5+'NFR - Partner 7'!G5+'NFR - Partner 8'!G5+'NFR - Partner 9'!G5+'NFR - Partner 10'!G5</f>
        <v>0</v>
      </c>
      <c r="H5" s="424">
        <f>'NFR-budsjett'!H5+'NFR - Partner 1'!H5+'NFR - Partner 2'!H5+'NFR - Partner 3'!H5+'NFR - Partner 4'!H5+'NFR - Partner 5'!H5+'NFR - Partner 6'!H5+'NFR - Partner 7'!H5+'NFR - Partner 8'!H5+'NFR - Partner 9'!H5+'NFR - Partner 10'!H5</f>
        <v>0</v>
      </c>
      <c r="I5" s="424">
        <f>'NFR-budsjett'!I5+'NFR - Partner 1'!I5+'NFR - Partner 2'!I5+'NFR - Partner 3'!I5+'NFR - Partner 4'!I5+'NFR - Partner 5'!I5+'NFR - Partner 6'!I5+'NFR - Partner 7'!I5+'NFR - Partner 8'!I5+'NFR - Partner 9'!I5+'NFR - Partner 10'!I5</f>
        <v>0</v>
      </c>
      <c r="J5" s="424">
        <f>'NFR-budsjett'!J5+'NFR - Partner 1'!J5+'NFR - Partner 2'!J5+'NFR - Partner 3'!J5+'NFR - Partner 4'!J5+'NFR - Partner 5'!J5+'NFR - Partner 6'!J5+'NFR - Partner 7'!J5+'NFR - Partner 8'!J5+'NFR - Partner 9'!J5+'NFR - Partner 10'!J5</f>
        <v>0</v>
      </c>
      <c r="K5" s="424">
        <f>'NFR-budsjett'!K5+'NFR - Partner 1'!K5+'NFR - Partner 2'!K5+'NFR - Partner 3'!K5+'NFR - Partner 4'!K5+'NFR - Partner 5'!K5+'NFR - Partner 6'!K5+'NFR - Partner 7'!K5+'NFR - Partner 8'!K5+'NFR - Partner 9'!K5+'NFR - Partner 10'!K5</f>
        <v>0</v>
      </c>
      <c r="L5" s="424">
        <f>'NFR-budsjett'!L5+'NFR - Partner 1'!L5+'NFR - Partner 2'!L5+'NFR - Partner 3'!L5+'NFR - Partner 4'!L5+'NFR - Partner 5'!L5+'NFR - Partner 6'!L5+'NFR - Partner 7'!L5+'NFR - Partner 8'!L5+'NFR - Partner 9'!L5+'NFR - Partner 10'!L5</f>
        <v>0</v>
      </c>
      <c r="M5" s="424">
        <f>'NFR-budsjett'!M5+'NFR - Partner 1'!M5+'NFR - Partner 2'!M5+'NFR - Partner 3'!M5+'NFR - Partner 4'!M5+'NFR - Partner 5'!M5+'NFR - Partner 6'!M5+'NFR - Partner 7'!M5+'NFR - Partner 8'!M5+'NFR - Partner 9'!M5+'NFR - Partner 10'!M5</f>
        <v>906326.66722043278</v>
      </c>
      <c r="N5" s="424">
        <f>SUM(C5:L5)</f>
        <v>906326.66722043278</v>
      </c>
    </row>
    <row r="6" spans="2:14" x14ac:dyDescent="0.2">
      <c r="B6" s="2" t="s">
        <v>427</v>
      </c>
      <c r="C6" s="424">
        <f>'NFR-budsjett'!C6+'NFR - Partner 1'!C6+'NFR - Partner 2'!C6+'NFR - Partner 3'!C6+'NFR - Partner 4'!C6+'NFR - Partner 5'!C6+'NFR - Partner 6'!C6+'NFR - Partner 7'!C6+'NFR - Partner 8'!C6+'NFR - Partner 9'!C6+'NFR - Partner 10'!C6</f>
        <v>0</v>
      </c>
      <c r="D6" s="424">
        <f>'NFR-budsjett'!D6+'NFR - Partner 1'!D6+'NFR - Partner 2'!D6+'NFR - Partner 3'!D6+'NFR - Partner 4'!D6+'NFR - Partner 5'!D6+'NFR - Partner 6'!D6+'NFR - Partner 7'!D6+'NFR - Partner 8'!D6+'NFR - Partner 9'!D6+'NFR - Partner 10'!D6</f>
        <v>0</v>
      </c>
      <c r="E6" s="424">
        <f>'NFR-budsjett'!E6+'NFR - Partner 1'!E6+'NFR - Partner 2'!E6+'NFR - Partner 3'!E6+'NFR - Partner 4'!E6+'NFR - Partner 5'!E6+'NFR - Partner 6'!E6+'NFR - Partner 7'!E6+'NFR - Partner 8'!E6+'NFR - Partner 9'!E6+'NFR - Partner 10'!E6</f>
        <v>0</v>
      </c>
      <c r="F6" s="424">
        <f>'NFR-budsjett'!F6+'NFR - Partner 1'!F6+'NFR - Partner 2'!F6+'NFR - Partner 3'!F6+'NFR - Partner 4'!F6+'NFR - Partner 5'!F6+'NFR - Partner 6'!F6+'NFR - Partner 7'!F6+'NFR - Partner 8'!F6+'NFR - Partner 9'!F6+'NFR - Partner 10'!F6</f>
        <v>0</v>
      </c>
      <c r="G6" s="424">
        <f>'NFR-budsjett'!G6+'NFR - Partner 1'!G6+'NFR - Partner 2'!G6+'NFR - Partner 3'!G6+'NFR - Partner 4'!G6+'NFR - Partner 5'!G6+'NFR - Partner 6'!G6+'NFR - Partner 7'!G6+'NFR - Partner 8'!G6+'NFR - Partner 9'!G6+'NFR - Partner 10'!G6</f>
        <v>0</v>
      </c>
      <c r="H6" s="424">
        <f>'NFR-budsjett'!H6+'NFR - Partner 1'!H6+'NFR - Partner 2'!H6+'NFR - Partner 3'!H6+'NFR - Partner 4'!H6+'NFR - Partner 5'!H6+'NFR - Partner 6'!H6+'NFR - Partner 7'!H6+'NFR - Partner 8'!H6+'NFR - Partner 9'!H6+'NFR - Partner 10'!H6</f>
        <v>0</v>
      </c>
      <c r="I6" s="424">
        <f>'NFR-budsjett'!I6+'NFR - Partner 1'!I6+'NFR - Partner 2'!I6+'NFR - Partner 3'!I6+'NFR - Partner 4'!I6+'NFR - Partner 5'!I6+'NFR - Partner 6'!I6+'NFR - Partner 7'!I6+'NFR - Partner 8'!I6+'NFR - Partner 9'!I6+'NFR - Partner 10'!I6</f>
        <v>0</v>
      </c>
      <c r="J6" s="424">
        <f>'NFR-budsjett'!J6+'NFR - Partner 1'!J6+'NFR - Partner 2'!J6+'NFR - Partner 3'!J6+'NFR - Partner 4'!J6+'NFR - Partner 5'!J6+'NFR - Partner 6'!J6+'NFR - Partner 7'!J6+'NFR - Partner 8'!J6+'NFR - Partner 9'!J6+'NFR - Partner 10'!J6</f>
        <v>0</v>
      </c>
      <c r="K6" s="424">
        <f>'NFR-budsjett'!K6+'NFR - Partner 1'!K6+'NFR - Partner 2'!K6+'NFR - Partner 3'!K6+'NFR - Partner 4'!K6+'NFR - Partner 5'!K6+'NFR - Partner 6'!K6+'NFR - Partner 7'!K6+'NFR - Partner 8'!K6+'NFR - Partner 9'!K6+'NFR - Partner 10'!K6</f>
        <v>0</v>
      </c>
      <c r="L6" s="424">
        <f>'NFR-budsjett'!L6+'NFR - Partner 1'!L6+'NFR - Partner 2'!L6+'NFR - Partner 3'!L6+'NFR - Partner 4'!L6+'NFR - Partner 5'!L6+'NFR - Partner 6'!L6+'NFR - Partner 7'!L6+'NFR - Partner 8'!L6+'NFR - Partner 9'!L6+'NFR - Partner 10'!L6</f>
        <v>0</v>
      </c>
      <c r="M6" s="424">
        <f t="shared" ref="M6" si="0">H6+I6+J6</f>
        <v>0</v>
      </c>
      <c r="N6" s="424">
        <f t="shared" ref="N6:N8" si="1">SUM(C6:L6)</f>
        <v>0</v>
      </c>
    </row>
    <row r="7" spans="2:14" x14ac:dyDescent="0.2">
      <c r="B7" s="2" t="s">
        <v>428</v>
      </c>
      <c r="C7" s="424">
        <f>'NFR-budsjett'!C7+'NFR - Partner 1'!C7+'NFR - Partner 2'!C7+'NFR - Partner 3'!C7+'NFR - Partner 4'!C7+'NFR - Partner 5'!C7+'NFR - Partner 6'!C7+'NFR - Partner 7'!C7+'NFR - Partner 8'!C7+'NFR - Partner 9'!C7+'NFR - Partner 10'!C7</f>
        <v>0</v>
      </c>
      <c r="D7" s="424">
        <f>'NFR-budsjett'!D7+'NFR - Partner 1'!D7+'NFR - Partner 2'!D7+'NFR - Partner 3'!D7+'NFR - Partner 4'!D7+'NFR - Partner 5'!D7+'NFR - Partner 6'!D7+'NFR - Partner 7'!D7+'NFR - Partner 8'!D7+'NFR - Partner 9'!D7+'NFR - Partner 10'!D7</f>
        <v>0</v>
      </c>
      <c r="E7" s="424">
        <f>'NFR-budsjett'!E7+'NFR - Partner 1'!E7+'NFR - Partner 2'!E7+'NFR - Partner 3'!E7+'NFR - Partner 4'!E7+'NFR - Partner 5'!E7+'NFR - Partner 6'!E7+'NFR - Partner 7'!E7+'NFR - Partner 8'!E7+'NFR - Partner 9'!E7+'NFR - Partner 10'!E7</f>
        <v>0</v>
      </c>
      <c r="F7" s="424">
        <f>'NFR-budsjett'!F7+'NFR - Partner 1'!F7+'NFR - Partner 2'!F7+'NFR - Partner 3'!F7+'NFR - Partner 4'!F7+'NFR - Partner 5'!F7+'NFR - Partner 6'!F7+'NFR - Partner 7'!F7+'NFR - Partner 8'!F7+'NFR - Partner 9'!F7+'NFR - Partner 10'!F7</f>
        <v>0</v>
      </c>
      <c r="G7" s="424">
        <f>'NFR-budsjett'!G7+'NFR - Partner 1'!G7+'NFR - Partner 2'!G7+'NFR - Partner 3'!G7+'NFR - Partner 4'!G7+'NFR - Partner 5'!G7+'NFR - Partner 6'!G7+'NFR - Partner 7'!G7+'NFR - Partner 8'!G7+'NFR - Partner 9'!G7+'NFR - Partner 10'!G7</f>
        <v>0</v>
      </c>
      <c r="H7" s="424">
        <f>'NFR-budsjett'!H7+'NFR - Partner 1'!H7+'NFR - Partner 2'!H7+'NFR - Partner 3'!H7+'NFR - Partner 4'!H7+'NFR - Partner 5'!H7+'NFR - Partner 6'!H7+'NFR - Partner 7'!H7+'NFR - Partner 8'!H7+'NFR - Partner 9'!H7+'NFR - Partner 10'!H7</f>
        <v>0</v>
      </c>
      <c r="I7" s="424">
        <f>'NFR-budsjett'!I7+'NFR - Partner 1'!I7+'NFR - Partner 2'!I7+'NFR - Partner 3'!I7+'NFR - Partner 4'!I7+'NFR - Partner 5'!I7+'NFR - Partner 6'!I7+'NFR - Partner 7'!I7+'NFR - Partner 8'!I7+'NFR - Partner 9'!I7+'NFR - Partner 10'!I7</f>
        <v>0</v>
      </c>
      <c r="J7" s="424">
        <f>'NFR-budsjett'!J7+'NFR - Partner 1'!J7+'NFR - Partner 2'!J7+'NFR - Partner 3'!J7+'NFR - Partner 4'!J7+'NFR - Partner 5'!J7+'NFR - Partner 6'!J7+'NFR - Partner 7'!J7+'NFR - Partner 8'!J7+'NFR - Partner 9'!J7+'NFR - Partner 10'!J7</f>
        <v>0</v>
      </c>
      <c r="K7" s="424">
        <f>'NFR-budsjett'!K7+'NFR - Partner 1'!K7+'NFR - Partner 2'!K7+'NFR - Partner 3'!K7+'NFR - Partner 4'!K7+'NFR - Partner 5'!K7+'NFR - Partner 6'!K7+'NFR - Partner 7'!K7+'NFR - Partner 8'!K7+'NFR - Partner 9'!K7+'NFR - Partner 10'!K7</f>
        <v>0</v>
      </c>
      <c r="L7" s="424">
        <f>'NFR-budsjett'!L7+'NFR - Partner 1'!L7+'NFR - Partner 2'!L7+'NFR - Partner 3'!L7+'NFR - Partner 4'!L7+'NFR - Partner 5'!L7+'NFR - Partner 6'!L7+'NFR - Partner 7'!L7+'NFR - Partner 8'!L7+'NFR - Partner 9'!L7+'NFR - Partner 10'!L7</f>
        <v>0</v>
      </c>
      <c r="M7" s="424">
        <f>Budsjett!U57+Budsjett!U58</f>
        <v>0</v>
      </c>
      <c r="N7" s="424">
        <f t="shared" si="1"/>
        <v>0</v>
      </c>
    </row>
    <row r="8" spans="2:14" x14ac:dyDescent="0.2">
      <c r="B8" s="2" t="s">
        <v>429</v>
      </c>
      <c r="C8" s="424">
        <f>'NFR-budsjett'!C8+'NFR - Partner 1'!C8+'NFR - Partner 2'!C8+'NFR - Partner 3'!C8+'NFR - Partner 4'!C8+'NFR - Partner 5'!C8+'NFR - Partner 6'!C8+'NFR - Partner 7'!C8+'NFR - Partner 8'!C8+'NFR - Partner 9'!C8+'NFR - Partner 10'!C8</f>
        <v>0</v>
      </c>
      <c r="D8" s="424">
        <f>'NFR-budsjett'!D8+'NFR - Partner 1'!D8+'NFR - Partner 2'!D8+'NFR - Partner 3'!D8+'NFR - Partner 4'!D8+'NFR - Partner 5'!D8+'NFR - Partner 6'!D8+'NFR - Partner 7'!D8+'NFR - Partner 8'!D8+'NFR - Partner 9'!D8+'NFR - Partner 10'!D8</f>
        <v>1860277</v>
      </c>
      <c r="E8" s="424">
        <f>'NFR-budsjett'!E8+'NFR - Partner 1'!E8+'NFR - Partner 2'!E8+'NFR - Partner 3'!E8+'NFR - Partner 4'!E8+'NFR - Partner 5'!E8+'NFR - Partner 6'!E8+'NFR - Partner 7'!E8+'NFR - Partner 8'!E8+'NFR - Partner 9'!E8+'NFR - Partner 10'!E8</f>
        <v>0</v>
      </c>
      <c r="F8" s="424">
        <f>'NFR-budsjett'!F8+'NFR - Partner 1'!F8+'NFR - Partner 2'!F8+'NFR - Partner 3'!F8+'NFR - Partner 4'!F8+'NFR - Partner 5'!F8+'NFR - Partner 6'!F8+'NFR - Partner 7'!F8+'NFR - Partner 8'!F8+'NFR - Partner 9'!F8+'NFR - Partner 10'!F8</f>
        <v>0</v>
      </c>
      <c r="G8" s="424">
        <f>'NFR-budsjett'!G8+'NFR - Partner 1'!G8+'NFR - Partner 2'!G8+'NFR - Partner 3'!G8+'NFR - Partner 4'!G8+'NFR - Partner 5'!G8+'NFR - Partner 6'!G8+'NFR - Partner 7'!G8+'NFR - Partner 8'!G8+'NFR - Partner 9'!G8+'NFR - Partner 10'!G8</f>
        <v>0</v>
      </c>
      <c r="H8" s="424">
        <f>'NFR-budsjett'!H8+'NFR - Partner 1'!H8+'NFR - Partner 2'!H8+'NFR - Partner 3'!H8+'NFR - Partner 4'!H8+'NFR - Partner 5'!H8+'NFR - Partner 6'!H8+'NFR - Partner 7'!H8+'NFR - Partner 8'!H8+'NFR - Partner 9'!H8+'NFR - Partner 10'!H8</f>
        <v>0</v>
      </c>
      <c r="I8" s="424">
        <f>'NFR-budsjett'!I8+'NFR - Partner 1'!I8+'NFR - Partner 2'!I8+'NFR - Partner 3'!I8+'NFR - Partner 4'!I8+'NFR - Partner 5'!I8+'NFR - Partner 6'!I8+'NFR - Partner 7'!I8+'NFR - Partner 8'!I8+'NFR - Partner 9'!I8+'NFR - Partner 10'!I8</f>
        <v>0</v>
      </c>
      <c r="J8" s="424">
        <f>'NFR-budsjett'!J8+'NFR - Partner 1'!J8+'NFR - Partner 2'!J8+'NFR - Partner 3'!J8+'NFR - Partner 4'!J8+'NFR - Partner 5'!J8+'NFR - Partner 6'!J8+'NFR - Partner 7'!J8+'NFR - Partner 8'!J8+'NFR - Partner 9'!J8+'NFR - Partner 10'!J8</f>
        <v>0</v>
      </c>
      <c r="K8" s="424">
        <f>'NFR-budsjett'!K8+'NFR - Partner 1'!K8+'NFR - Partner 2'!K8+'NFR - Partner 3'!K8+'NFR - Partner 4'!K8+'NFR - Partner 5'!K8+'NFR - Partner 6'!K8+'NFR - Partner 7'!K8+'NFR - Partner 8'!K8+'NFR - Partner 9'!K8+'NFR - Partner 10'!K8</f>
        <v>0</v>
      </c>
      <c r="L8" s="424">
        <f>'NFR-budsjett'!L8+'NFR - Partner 1'!L8+'NFR - Partner 2'!L8+'NFR - Partner 3'!L8+'NFR - Partner 4'!L8+'NFR - Partner 5'!L8+'NFR - Partner 6'!L8+'NFR - Partner 7'!L8+'NFR - Partner 8'!L8+'NFR - Partner 9'!L8+'NFR - Partner 10'!L8</f>
        <v>0</v>
      </c>
      <c r="M8" s="424">
        <f>Prosjektcontroller!N20</f>
        <v>0</v>
      </c>
      <c r="N8" s="424">
        <f t="shared" si="1"/>
        <v>1860277</v>
      </c>
    </row>
    <row r="9" spans="2:14" ht="15" x14ac:dyDescent="0.25">
      <c r="B9" s="12" t="s">
        <v>430</v>
      </c>
      <c r="C9" s="51">
        <f t="shared" ref="C9:M9" si="2">SUM(C5:C8)</f>
        <v>0</v>
      </c>
      <c r="D9" s="51">
        <f t="shared" si="2"/>
        <v>2766603.6672204328</v>
      </c>
      <c r="E9" s="51">
        <f t="shared" si="2"/>
        <v>0</v>
      </c>
      <c r="F9" s="51">
        <f t="shared" si="2"/>
        <v>0</v>
      </c>
      <c r="G9" s="51">
        <f t="shared" si="2"/>
        <v>0</v>
      </c>
      <c r="H9" s="51">
        <f t="shared" si="2"/>
        <v>0</v>
      </c>
      <c r="I9" s="51">
        <f t="shared" si="2"/>
        <v>0</v>
      </c>
      <c r="J9" s="51">
        <f t="shared" si="2"/>
        <v>0</v>
      </c>
      <c r="K9" s="51">
        <f t="shared" si="2"/>
        <v>0</v>
      </c>
      <c r="L9" s="51">
        <f t="shared" si="2"/>
        <v>0</v>
      </c>
      <c r="M9" s="51">
        <f t="shared" si="2"/>
        <v>906326.66722043278</v>
      </c>
      <c r="N9" s="51">
        <f>SUM(N5:N8)</f>
        <v>2766603.6672204328</v>
      </c>
    </row>
    <row r="10" spans="2:14" x14ac:dyDescent="0.2">
      <c r="C10" s="43"/>
      <c r="D10" s="43"/>
      <c r="E10" s="43"/>
      <c r="F10" s="43"/>
      <c r="G10" s="43"/>
      <c r="H10" s="43"/>
      <c r="I10" s="43"/>
      <c r="J10" s="43"/>
      <c r="K10" s="43"/>
      <c r="L10" s="43"/>
      <c r="M10" s="43"/>
      <c r="N10" s="43"/>
    </row>
    <row r="11" spans="2:14" ht="15" x14ac:dyDescent="0.25">
      <c r="B11" s="42" t="s">
        <v>431</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s="2" t="s">
        <v>432</v>
      </c>
      <c r="C13" s="425">
        <f>'NFR-budsjett'!C13+'NFR - Partner 1'!C13+'NFR - Partner 2'!C13+'NFR - Partner 3'!C13+'NFR - Partner 4'!C13+'NFR - Partner 5'!C13+'NFR - Partner 6'!C13+'NFR - Partner 7'!C13+'NFR - Partner 8'!C13+'NFR - Partner 9'!C13+'NFR - Partner 10'!C13</f>
        <v>0</v>
      </c>
      <c r="D13" s="425">
        <f>'NFR-budsjett'!D13+'NFR - Partner 1'!D13+'NFR - Partner 2'!D13+'NFR - Partner 3'!D13+'NFR - Partner 4'!D13+'NFR - Partner 5'!D13+'NFR - Partner 6'!D13+'NFR - Partner 7'!D13+'NFR - Partner 8'!D13+'NFR - Partner 9'!D13+'NFR - Partner 10'!D13</f>
        <v>0</v>
      </c>
      <c r="E13" s="425">
        <f>'NFR-budsjett'!E13+'NFR - Partner 1'!E13+'NFR - Partner 2'!E13+'NFR - Partner 3'!E13+'NFR - Partner 4'!E13+'NFR - Partner 5'!E13+'NFR - Partner 6'!E13+'NFR - Partner 7'!E13+'NFR - Partner 8'!E13+'NFR - Partner 9'!E13+'NFR - Partner 10'!E13</f>
        <v>0</v>
      </c>
      <c r="F13" s="425">
        <f>'NFR-budsjett'!F13+'NFR - Partner 1'!F13+'NFR - Partner 2'!F13+'NFR - Partner 3'!F13+'NFR - Partner 4'!F13+'NFR - Partner 5'!F13+'NFR - Partner 6'!F13+'NFR - Partner 7'!F13+'NFR - Partner 8'!F13+'NFR - Partner 9'!F13+'NFR - Partner 10'!F13</f>
        <v>0</v>
      </c>
      <c r="G13" s="425">
        <f>'NFR-budsjett'!G13+'NFR - Partner 1'!G13+'NFR - Partner 2'!G13+'NFR - Partner 3'!G13+'NFR - Partner 4'!G13+'NFR - Partner 5'!G13+'NFR - Partner 6'!G13+'NFR - Partner 7'!G13+'NFR - Partner 8'!G13+'NFR - Partner 9'!G13+'NFR - Partner 10'!G13</f>
        <v>0</v>
      </c>
      <c r="H13" s="425">
        <f>'NFR-budsjett'!H13+'NFR - Partner 1'!H13+'NFR - Partner 2'!H13+'NFR - Partner 3'!H13+'NFR - Partner 4'!H13+'NFR - Partner 5'!H13+'NFR - Partner 6'!H13+'NFR - Partner 7'!H13+'NFR - Partner 8'!H13+'NFR - Partner 9'!H13+'NFR - Partner 10'!H13</f>
        <v>0</v>
      </c>
      <c r="I13" s="425">
        <f>'NFR-budsjett'!I13+'NFR - Partner 1'!I13+'NFR - Partner 2'!I13+'NFR - Partner 3'!I13+'NFR - Partner 4'!I13+'NFR - Partner 5'!I13+'NFR - Partner 6'!I13+'NFR - Partner 7'!I13+'NFR - Partner 8'!I13+'NFR - Partner 9'!I13+'NFR - Partner 10'!I13</f>
        <v>0</v>
      </c>
      <c r="J13" s="425">
        <f>'NFR-budsjett'!J13+'NFR - Partner 1'!J13+'NFR - Partner 2'!J13+'NFR - Partner 3'!J13+'NFR - Partner 4'!J13+'NFR - Partner 5'!J13+'NFR - Partner 6'!J13+'NFR - Partner 7'!J13+'NFR - Partner 8'!J13+'NFR - Partner 9'!J13+'NFR - Partner 10'!J13</f>
        <v>0</v>
      </c>
      <c r="K13" s="425">
        <f>'NFR-budsjett'!K13+'NFR - Partner 1'!K13+'NFR - Partner 2'!K13+'NFR - Partner 3'!K13+'NFR - Partner 4'!K13+'NFR - Partner 5'!K13+'NFR - Partner 6'!K13+'NFR - Partner 7'!K13+'NFR - Partner 8'!K13+'NFR - Partner 9'!K13+'NFR - Partner 10'!K13</f>
        <v>0</v>
      </c>
      <c r="L13" s="425">
        <f>'NFR-budsjett'!L13+'NFR - Partner 1'!L13+'NFR - Partner 2'!L13+'NFR - Partner 3'!L13+'NFR - Partner 4'!L13+'NFR - Partner 5'!L13+'NFR - Partner 6'!L13+'NFR - Partner 7'!L13+'NFR - Partner 8'!L13+'NFR - Partner 9'!L13+'NFR - Partner 10'!L13</f>
        <v>0</v>
      </c>
      <c r="M13" s="424">
        <f>H13+I13+J13</f>
        <v>0</v>
      </c>
      <c r="N13" s="424">
        <f>SUM(C13:L13)</f>
        <v>0</v>
      </c>
    </row>
    <row r="14" spans="2:14" x14ac:dyDescent="0.2">
      <c r="B14" s="2" t="s">
        <v>433</v>
      </c>
      <c r="C14" s="426">
        <f>'NFR-budsjett'!C14+'NFR - Partner 1'!C14+'NFR - Partner 2'!C14+'NFR - Partner 3'!C14+'NFR - Partner 4'!C14+'NFR - Partner 5'!C14+'NFR - Partner 6'!C14+'NFR - Partner 7'!C14+'NFR - Partner 8'!C14+'NFR - Partner 9'!C14+'NFR - Partner 10'!C14</f>
        <v>0</v>
      </c>
      <c r="D14" s="426">
        <f>'NFR-budsjett'!D14+'NFR - Partner 1'!D14+'NFR - Partner 2'!D14+'NFR - Partner 3'!D14+'NFR - Partner 4'!D14+'NFR - Partner 5'!D14+'NFR - Partner 6'!D14+'NFR - Partner 7'!D14+'NFR - Partner 8'!D14+'NFR - Partner 9'!D14+'NFR - Partner 10'!D14</f>
        <v>0</v>
      </c>
      <c r="E14" s="426">
        <f>'NFR-budsjett'!E14+'NFR - Partner 1'!E14+'NFR - Partner 2'!E14+'NFR - Partner 3'!E14+'NFR - Partner 4'!E14+'NFR - Partner 5'!E14+'NFR - Partner 6'!E14+'NFR - Partner 7'!E14+'NFR - Partner 8'!E14+'NFR - Partner 9'!E14+'NFR - Partner 10'!E14</f>
        <v>0</v>
      </c>
      <c r="F14" s="426">
        <f>'NFR-budsjett'!F14+'NFR - Partner 1'!F14+'NFR - Partner 2'!F14+'NFR - Partner 3'!F14+'NFR - Partner 4'!F14+'NFR - Partner 5'!F14+'NFR - Partner 6'!F14+'NFR - Partner 7'!F14+'NFR - Partner 8'!F14+'NFR - Partner 9'!F14+'NFR - Partner 10'!F14</f>
        <v>0</v>
      </c>
      <c r="G14" s="426">
        <f>'NFR-budsjett'!G14+'NFR - Partner 1'!G14+'NFR - Partner 2'!G14+'NFR - Partner 3'!G14+'NFR - Partner 4'!G14+'NFR - Partner 5'!G14+'NFR - Partner 6'!G14+'NFR - Partner 7'!G14+'NFR - Partner 8'!G14+'NFR - Partner 9'!G14+'NFR - Partner 10'!G14</f>
        <v>0</v>
      </c>
      <c r="H14" s="426">
        <f>'NFR-budsjett'!H14+'NFR - Partner 1'!H14+'NFR - Partner 2'!H14+'NFR - Partner 3'!H14+'NFR - Partner 4'!H14+'NFR - Partner 5'!H14+'NFR - Partner 6'!H14+'NFR - Partner 7'!H14+'NFR - Partner 8'!H14+'NFR - Partner 9'!H14+'NFR - Partner 10'!H14</f>
        <v>0</v>
      </c>
      <c r="I14" s="426">
        <f>'NFR-budsjett'!I14+'NFR - Partner 1'!I14+'NFR - Partner 2'!I14+'NFR - Partner 3'!I14+'NFR - Partner 4'!I14+'NFR - Partner 5'!I14+'NFR - Partner 6'!I14+'NFR - Partner 7'!I14+'NFR - Partner 8'!I14+'NFR - Partner 9'!I14+'NFR - Partner 10'!I14</f>
        <v>0</v>
      </c>
      <c r="J14" s="426">
        <f>'NFR-budsjett'!J14+'NFR - Partner 1'!J14+'NFR - Partner 2'!J14+'NFR - Partner 3'!J14+'NFR - Partner 4'!J14+'NFR - Partner 5'!J14+'NFR - Partner 6'!J14+'NFR - Partner 7'!J14+'NFR - Partner 8'!J14+'NFR - Partner 9'!J14+'NFR - Partner 10'!J14</f>
        <v>0</v>
      </c>
      <c r="K14" s="426">
        <f>'NFR-budsjett'!K14+'NFR - Partner 1'!K14+'NFR - Partner 2'!K14+'NFR - Partner 3'!K14+'NFR - Partner 4'!K14+'NFR - Partner 5'!K14+'NFR - Partner 6'!K14+'NFR - Partner 7'!K14+'NFR - Partner 8'!K14+'NFR - Partner 9'!K14+'NFR - Partner 10'!K14</f>
        <v>0</v>
      </c>
      <c r="L14" s="426">
        <f>'NFR-budsjett'!L14+'NFR - Partner 1'!L14+'NFR - Partner 2'!L14+'NFR - Partner 3'!L14+'NFR - Partner 4'!L14+'NFR - Partner 5'!L14+'NFR - Partner 6'!L14+'NFR - Partner 7'!L14+'NFR - Partner 8'!L14+'NFR - Partner 9'!L14+'NFR - Partner 10'!L14</f>
        <v>0</v>
      </c>
      <c r="M14" s="424">
        <f t="shared" ref="M14:M17" si="4">H14+I14+J14</f>
        <v>0</v>
      </c>
      <c r="N14" s="424">
        <f t="shared" ref="N14:N17" si="5">SUM(C14:L14)</f>
        <v>0</v>
      </c>
    </row>
    <row r="15" spans="2:14" x14ac:dyDescent="0.2">
      <c r="B15" s="2" t="s">
        <v>434</v>
      </c>
      <c r="C15" s="427">
        <f>'NFR-budsjett'!C15+'NFR - Partner 1'!C15+'NFR - Partner 2'!C15+'NFR - Partner 3'!C15+'NFR - Partner 4'!C15+'NFR - Partner 5'!C15+'NFR - Partner 6'!C15+'NFR - Partner 7'!C15+'NFR - Partner 8'!C15+'NFR - Partner 9'!C15+'NFR - Partner 10'!C15</f>
        <v>0</v>
      </c>
      <c r="D15" s="427">
        <f>'NFR-budsjett'!D15+'NFR - Partner 1'!D15+'NFR - Partner 2'!D15+'NFR - Partner 3'!D15+'NFR - Partner 4'!D15+'NFR - Partner 5'!D15+'NFR - Partner 6'!D15+'NFR - Partner 7'!D15+'NFR - Partner 8'!D15+'NFR - Partner 9'!D15+'NFR - Partner 10'!D15</f>
        <v>2766603.6672204328</v>
      </c>
      <c r="E15" s="427">
        <f>'NFR-budsjett'!E15+'NFR - Partner 1'!E15+'NFR - Partner 2'!E15+'NFR - Partner 3'!E15+'NFR - Partner 4'!E15+'NFR - Partner 5'!E15+'NFR - Partner 6'!E15+'NFR - Partner 7'!E15+'NFR - Partner 8'!E15+'NFR - Partner 9'!E15+'NFR - Partner 10'!E15</f>
        <v>0</v>
      </c>
      <c r="F15" s="427">
        <f>'NFR-budsjett'!F15+'NFR - Partner 1'!F15+'NFR - Partner 2'!F15+'NFR - Partner 3'!F15+'NFR - Partner 4'!F15+'NFR - Partner 5'!F15+'NFR - Partner 6'!F15+'NFR - Partner 7'!F15+'NFR - Partner 8'!F15+'NFR - Partner 9'!F15+'NFR - Partner 10'!F15</f>
        <v>0</v>
      </c>
      <c r="G15" s="427">
        <f>'NFR-budsjett'!G15+'NFR - Partner 1'!G15+'NFR - Partner 2'!G15+'NFR - Partner 3'!G15+'NFR - Partner 4'!G15+'NFR - Partner 5'!G15+'NFR - Partner 6'!G15+'NFR - Partner 7'!G15+'NFR - Partner 8'!G15+'NFR - Partner 9'!G15+'NFR - Partner 10'!G15</f>
        <v>0</v>
      </c>
      <c r="H15" s="427">
        <f>'NFR-budsjett'!H15+'NFR - Partner 1'!H15+'NFR - Partner 2'!H15+'NFR - Partner 3'!H15+'NFR - Partner 4'!H15+'NFR - Partner 5'!H15+'NFR - Partner 6'!H15+'NFR - Partner 7'!H15+'NFR - Partner 8'!H15+'NFR - Partner 9'!H15+'NFR - Partner 10'!H15</f>
        <v>0</v>
      </c>
      <c r="I15" s="427">
        <f>'NFR-budsjett'!I15+'NFR - Partner 1'!I15+'NFR - Partner 2'!I15+'NFR - Partner 3'!I15+'NFR - Partner 4'!I15+'NFR - Partner 5'!I15+'NFR - Partner 6'!I15+'NFR - Partner 7'!I15+'NFR - Partner 8'!I15+'NFR - Partner 9'!I15+'NFR - Partner 10'!I15</f>
        <v>0</v>
      </c>
      <c r="J15" s="427">
        <f>'NFR-budsjett'!J15+'NFR - Partner 1'!J15+'NFR - Partner 2'!J15+'NFR - Partner 3'!J15+'NFR - Partner 4'!J15+'NFR - Partner 5'!J15+'NFR - Partner 6'!J15+'NFR - Partner 7'!J15+'NFR - Partner 8'!J15+'NFR - Partner 9'!J15+'NFR - Partner 10'!J15</f>
        <v>0</v>
      </c>
      <c r="K15" s="427">
        <f>'NFR-budsjett'!K15+'NFR - Partner 1'!K15+'NFR - Partner 2'!K15+'NFR - Partner 3'!K15+'NFR - Partner 4'!K15+'NFR - Partner 5'!K15+'NFR - Partner 6'!K15+'NFR - Partner 7'!K15+'NFR - Partner 8'!K15+'NFR - Partner 9'!K15+'NFR - Partner 10'!K15</f>
        <v>0</v>
      </c>
      <c r="L15" s="427">
        <f>'NFR-budsjett'!L15+'NFR - Partner 1'!L15+'NFR - Partner 2'!L15+'NFR - Partner 3'!L15+'NFR - Partner 4'!L15+'NFR - Partner 5'!L15+'NFR - Partner 6'!L15+'NFR - Partner 7'!L15+'NFR - Partner 8'!L15+'NFR - Partner 9'!L15+'NFR - Partner 10'!L15</f>
        <v>0</v>
      </c>
      <c r="M15" s="424">
        <f t="shared" si="4"/>
        <v>0</v>
      </c>
      <c r="N15" s="424">
        <f t="shared" si="5"/>
        <v>2766603.6672204328</v>
      </c>
    </row>
    <row r="16" spans="2:14" x14ac:dyDescent="0.2">
      <c r="B16" s="2" t="s">
        <v>435</v>
      </c>
      <c r="C16" s="427">
        <f>'NFR-budsjett'!C16+'NFR - Partner 1'!C16+'NFR - Partner 2'!C16+'NFR - Partner 3'!C16+'NFR - Partner 4'!C16+'NFR - Partner 5'!C16+'NFR - Partner 6'!C16+'NFR - Partner 7'!C16+'NFR - Partner 8'!C16+'NFR - Partner 9'!C16+'NFR - Partner 10'!C16</f>
        <v>0</v>
      </c>
      <c r="D16" s="427">
        <f>'NFR-budsjett'!D16+'NFR - Partner 1'!D16+'NFR - Partner 2'!D16+'NFR - Partner 3'!D16+'NFR - Partner 4'!D16+'NFR - Partner 5'!D16+'NFR - Partner 6'!D16+'NFR - Partner 7'!D16+'NFR - Partner 8'!D16+'NFR - Partner 9'!D16+'NFR - Partner 10'!D16</f>
        <v>0</v>
      </c>
      <c r="E16" s="427">
        <f>'NFR-budsjett'!E16+'NFR - Partner 1'!E16+'NFR - Partner 2'!E16+'NFR - Partner 3'!E16+'NFR - Partner 4'!E16+'NFR - Partner 5'!E16+'NFR - Partner 6'!E16+'NFR - Partner 7'!E16+'NFR - Partner 8'!E16+'NFR - Partner 9'!E16+'NFR - Partner 10'!E16</f>
        <v>0</v>
      </c>
      <c r="F16" s="427">
        <f>'NFR-budsjett'!F16+'NFR - Partner 1'!F16+'NFR - Partner 2'!F16+'NFR - Partner 3'!F16+'NFR - Partner 4'!F16+'NFR - Partner 5'!F16+'NFR - Partner 6'!F16+'NFR - Partner 7'!F16+'NFR - Partner 8'!F16+'NFR - Partner 9'!F16+'NFR - Partner 10'!F16</f>
        <v>0</v>
      </c>
      <c r="G16" s="427">
        <f>'NFR-budsjett'!G16+'NFR - Partner 1'!G16+'NFR - Partner 2'!G16+'NFR - Partner 3'!G16+'NFR - Partner 4'!G16+'NFR - Partner 5'!G16+'NFR - Partner 6'!G16+'NFR - Partner 7'!G16+'NFR - Partner 8'!G16+'NFR - Partner 9'!G16+'NFR - Partner 10'!G16</f>
        <v>0</v>
      </c>
      <c r="H16" s="427">
        <f>'NFR-budsjett'!H16+'NFR - Partner 1'!H16+'NFR - Partner 2'!H16+'NFR - Partner 3'!H16+'NFR - Partner 4'!H16+'NFR - Partner 5'!H16+'NFR - Partner 6'!H16+'NFR - Partner 7'!H16+'NFR - Partner 8'!H16+'NFR - Partner 9'!H16+'NFR - Partner 10'!H16</f>
        <v>0</v>
      </c>
      <c r="I16" s="427">
        <f>'NFR-budsjett'!I16+'NFR - Partner 1'!I16+'NFR - Partner 2'!I16+'NFR - Partner 3'!I16+'NFR - Partner 4'!I16+'NFR - Partner 5'!I16+'NFR - Partner 6'!I16+'NFR - Partner 7'!I16+'NFR - Partner 8'!I16+'NFR - Partner 9'!I16+'NFR - Partner 10'!I16</f>
        <v>0</v>
      </c>
      <c r="J16" s="427">
        <f>'NFR-budsjett'!J16+'NFR - Partner 1'!J16+'NFR - Partner 2'!J16+'NFR - Partner 3'!J16+'NFR - Partner 4'!J16+'NFR - Partner 5'!J16+'NFR - Partner 6'!J16+'NFR - Partner 7'!J16+'NFR - Partner 8'!J16+'NFR - Partner 9'!J16+'NFR - Partner 10'!J16</f>
        <v>0</v>
      </c>
      <c r="K16" s="427">
        <f>'NFR-budsjett'!K16+'NFR - Partner 1'!K16+'NFR - Partner 2'!K16+'NFR - Partner 3'!K16+'NFR - Partner 4'!K16+'NFR - Partner 5'!K16+'NFR - Partner 6'!K16+'NFR - Partner 7'!K16+'NFR - Partner 8'!K16+'NFR - Partner 9'!K16+'NFR - Partner 10'!K16</f>
        <v>0</v>
      </c>
      <c r="L16" s="427">
        <f>'NFR-budsjett'!L16+'NFR - Partner 1'!L16+'NFR - Partner 2'!L16+'NFR - Partner 3'!L16+'NFR - Partner 4'!L16+'NFR - Partner 5'!L16+'NFR - Partner 6'!L16+'NFR - Partner 7'!L16+'NFR - Partner 8'!L16+'NFR - Partner 9'!L16+'NFR - Partner 10'!L16</f>
        <v>0</v>
      </c>
      <c r="M16" s="424">
        <f t="shared" si="4"/>
        <v>0</v>
      </c>
      <c r="N16" s="424">
        <f t="shared" si="5"/>
        <v>0</v>
      </c>
    </row>
    <row r="17" spans="2:15" x14ac:dyDescent="0.2">
      <c r="B17" s="2" t="s">
        <v>436</v>
      </c>
      <c r="C17" s="427">
        <f>'NFR-budsjett'!C17+'NFR - Partner 1'!C17+'NFR - Partner 2'!C17+'NFR - Partner 3'!C17+'NFR - Partner 4'!C17+'NFR - Partner 5'!C17+'NFR - Partner 6'!C17+'NFR - Partner 7'!C17+'NFR - Partner 8'!C17+'NFR - Partner 9'!C17+'NFR - Partner 10'!C17</f>
        <v>0</v>
      </c>
      <c r="D17" s="427">
        <f>'NFR-budsjett'!D17+'NFR - Partner 1'!D17+'NFR - Partner 2'!D17+'NFR - Partner 3'!D17+'NFR - Partner 4'!D17+'NFR - Partner 5'!D17+'NFR - Partner 6'!D17+'NFR - Partner 7'!D17+'NFR - Partner 8'!D17+'NFR - Partner 9'!D17+'NFR - Partner 10'!D17</f>
        <v>0</v>
      </c>
      <c r="E17" s="427">
        <f>'NFR-budsjett'!E17+'NFR - Partner 1'!E17+'NFR - Partner 2'!E17+'NFR - Partner 3'!E17+'NFR - Partner 4'!E17+'NFR - Partner 5'!E17+'NFR - Partner 6'!E17+'NFR - Partner 7'!E17+'NFR - Partner 8'!E17+'NFR - Partner 9'!E17+'NFR - Partner 10'!E17</f>
        <v>0</v>
      </c>
      <c r="F17" s="427">
        <f>'NFR-budsjett'!F17+'NFR - Partner 1'!F17+'NFR - Partner 2'!F17+'NFR - Partner 3'!F17+'NFR - Partner 4'!F17+'NFR - Partner 5'!F17+'NFR - Partner 6'!F17+'NFR - Partner 7'!F17+'NFR - Partner 8'!F17+'NFR - Partner 9'!F17+'NFR - Partner 10'!F17</f>
        <v>0</v>
      </c>
      <c r="G17" s="427">
        <f>'NFR-budsjett'!G17+'NFR - Partner 1'!G17+'NFR - Partner 2'!G17+'NFR - Partner 3'!G17+'NFR - Partner 4'!G17+'NFR - Partner 5'!G17+'NFR - Partner 6'!G17+'NFR - Partner 7'!G17+'NFR - Partner 8'!G17+'NFR - Partner 9'!G17+'NFR - Partner 10'!G17</f>
        <v>0</v>
      </c>
      <c r="H17" s="427">
        <f>'NFR-budsjett'!H17+'NFR - Partner 1'!H17+'NFR - Partner 2'!H17+'NFR - Partner 3'!H17+'NFR - Partner 4'!H17+'NFR - Partner 5'!H17+'NFR - Partner 6'!H17+'NFR - Partner 7'!H17+'NFR - Partner 8'!H17+'NFR - Partner 9'!H17+'NFR - Partner 10'!H17</f>
        <v>0</v>
      </c>
      <c r="I17" s="427">
        <f>'NFR-budsjett'!I17+'NFR - Partner 1'!I17+'NFR - Partner 2'!I17+'NFR - Partner 3'!I17+'NFR - Partner 4'!I17+'NFR - Partner 5'!I17+'NFR - Partner 6'!I17+'NFR - Partner 7'!I17+'NFR - Partner 8'!I17+'NFR - Partner 9'!I17+'NFR - Partner 10'!I17</f>
        <v>0</v>
      </c>
      <c r="J17" s="427">
        <f>'NFR-budsjett'!J17+'NFR - Partner 1'!J17+'NFR - Partner 2'!J17+'NFR - Partner 3'!J17+'NFR - Partner 4'!J17+'NFR - Partner 5'!J17+'NFR - Partner 6'!J17+'NFR - Partner 7'!J17+'NFR - Partner 8'!J17+'NFR - Partner 9'!J17+'NFR - Partner 10'!J17</f>
        <v>0</v>
      </c>
      <c r="K17" s="427">
        <f>'NFR-budsjett'!K17+'NFR - Partner 1'!K17+'NFR - Partner 2'!K17+'NFR - Partner 3'!K17+'NFR - Partner 4'!K17+'NFR - Partner 5'!K17+'NFR - Partner 6'!K17+'NFR - Partner 7'!K17+'NFR - Partner 8'!K17+'NFR - Partner 9'!K17+'NFR - Partner 10'!K17</f>
        <v>0</v>
      </c>
      <c r="L17" s="427">
        <f>'NFR-budsjett'!L17+'NFR - Partner 1'!L17+'NFR - Partner 2'!L17+'NFR - Partner 3'!L17+'NFR - Partner 4'!L17+'NFR - Partner 5'!L17+'NFR - Partner 6'!L17+'NFR - Partner 7'!L17+'NFR - Partner 8'!L17+'NFR - Partner 9'!L17+'NFR - Partner 10'!L17</f>
        <v>0</v>
      </c>
      <c r="M17" s="424">
        <f t="shared" si="4"/>
        <v>0</v>
      </c>
      <c r="N17" s="424">
        <f t="shared" si="5"/>
        <v>0</v>
      </c>
    </row>
    <row r="18" spans="2:15" ht="15" x14ac:dyDescent="0.25">
      <c r="B18" s="12" t="s">
        <v>430</v>
      </c>
      <c r="C18" s="51">
        <f>SUM(C13:C17)</f>
        <v>0</v>
      </c>
      <c r="D18" s="51">
        <f t="shared" ref="D18:L18" si="6">SUM(D13:D17)</f>
        <v>2766603.6672204328</v>
      </c>
      <c r="E18" s="51">
        <f t="shared" si="6"/>
        <v>0</v>
      </c>
      <c r="F18" s="51">
        <f t="shared" si="6"/>
        <v>0</v>
      </c>
      <c r="G18" s="51">
        <f t="shared" si="6"/>
        <v>0</v>
      </c>
      <c r="H18" s="51">
        <f t="shared" si="6"/>
        <v>0</v>
      </c>
      <c r="I18" s="51">
        <f t="shared" si="6"/>
        <v>0</v>
      </c>
      <c r="J18" s="51">
        <f t="shared" si="6"/>
        <v>0</v>
      </c>
      <c r="K18" s="51">
        <f t="shared" si="6"/>
        <v>0</v>
      </c>
      <c r="L18" s="51">
        <f t="shared" si="6"/>
        <v>0</v>
      </c>
      <c r="M18" s="51">
        <f t="shared" ref="M18" si="7">SUM(M13:M17)</f>
        <v>0</v>
      </c>
      <c r="N18" s="51">
        <f t="shared" ref="N18" si="8">SUM(N13:N17)</f>
        <v>2766603.6672204328</v>
      </c>
    </row>
    <row r="20" spans="2:15" ht="15" x14ac:dyDescent="0.25">
      <c r="B20" s="42" t="s">
        <v>437</v>
      </c>
    </row>
    <row r="21" spans="2:15" x14ac:dyDescent="0.2">
      <c r="B21" s="48"/>
      <c r="C21" s="48">
        <f>C4</f>
        <v>1</v>
      </c>
      <c r="D21" s="48">
        <f t="shared" ref="D21:L21" si="9">D4</f>
        <v>2</v>
      </c>
      <c r="E21" s="48">
        <f t="shared" si="9"/>
        <v>3</v>
      </c>
      <c r="F21" s="48">
        <f t="shared" si="9"/>
        <v>4</v>
      </c>
      <c r="G21" s="48">
        <f t="shared" si="9"/>
        <v>5</v>
      </c>
      <c r="H21" s="48">
        <f t="shared" si="9"/>
        <v>6</v>
      </c>
      <c r="I21" s="48">
        <f t="shared" si="9"/>
        <v>7</v>
      </c>
      <c r="J21" s="48">
        <f t="shared" si="9"/>
        <v>8</v>
      </c>
      <c r="K21" s="48">
        <f t="shared" si="9"/>
        <v>9</v>
      </c>
      <c r="L21" s="48">
        <f t="shared" si="9"/>
        <v>10</v>
      </c>
      <c r="M21" s="48" t="s">
        <v>450</v>
      </c>
      <c r="N21" s="48" t="s">
        <v>144</v>
      </c>
      <c r="O21" s="48" t="s">
        <v>438</v>
      </c>
    </row>
    <row r="22" spans="2:15" x14ac:dyDescent="0.2">
      <c r="B22" s="2" t="s">
        <v>439</v>
      </c>
      <c r="C22" s="424">
        <f>'NFR-budsjett'!C22+'NFR - Partner 1'!C22+'NFR - Partner 2'!C22+'NFR - Partner 3'!C22+'NFR - Partner 4'!C22+'NFR - Partner 5'!C22+'NFR - Partner 6'!C22+'NFR - Partner 7'!C22+'NFR - Partner 8'!C22+'NFR - Partner 9'!C22+'NFR - Partner 10'!C22</f>
        <v>0</v>
      </c>
      <c r="D22" s="424">
        <f>'NFR-budsjett'!D22+'NFR - Partner 1'!D22+'NFR - Partner 2'!D22+'NFR - Partner 3'!D22+'NFR - Partner 4'!D22+'NFR - Partner 5'!D22+'NFR - Partner 6'!D22+'NFR - Partner 7'!D22+'NFR - Partner 8'!D22+'NFR - Partner 9'!D22+'NFR - Partner 10'!D22</f>
        <v>56280.916315205162</v>
      </c>
      <c r="E22" s="424">
        <f>'NFR-budsjett'!E22+'NFR - Partner 1'!E22+'NFR - Partner 2'!E22+'NFR - Partner 3'!E22+'NFR - Partner 4'!E22+'NFR - Partner 5'!E22+'NFR - Partner 6'!E22+'NFR - Partner 7'!E22+'NFR - Partner 8'!E22+'NFR - Partner 9'!E22+'NFR - Partner 10'!E22</f>
        <v>0</v>
      </c>
      <c r="F22" s="424">
        <f>'NFR-budsjett'!F22+'NFR - Partner 1'!F22+'NFR - Partner 2'!F22+'NFR - Partner 3'!F22+'NFR - Partner 4'!F22+'NFR - Partner 5'!F22+'NFR - Partner 6'!F22+'NFR - Partner 7'!F22+'NFR - Partner 8'!F22+'NFR - Partner 9'!F22+'NFR - Partner 10'!F22</f>
        <v>0</v>
      </c>
      <c r="G22" s="424">
        <f>'NFR-budsjett'!G22+'NFR - Partner 1'!G22+'NFR - Partner 2'!G22+'NFR - Partner 3'!G22+'NFR - Partner 4'!G22+'NFR - Partner 5'!G22+'NFR - Partner 6'!G22+'NFR - Partner 7'!G22+'NFR - Partner 8'!G22+'NFR - Partner 9'!G22+'NFR - Partner 10'!G22</f>
        <v>0</v>
      </c>
      <c r="H22" s="424">
        <f>'NFR-budsjett'!H22+'NFR - Partner 1'!H22+'NFR - Partner 2'!H22+'NFR - Partner 3'!H22+'NFR - Partner 4'!H22+'NFR - Partner 5'!H22+'NFR - Partner 6'!H22+'NFR - Partner 7'!H22+'NFR - Partner 8'!H22+'NFR - Partner 9'!H22+'NFR - Partner 10'!H22</f>
        <v>0</v>
      </c>
      <c r="I22" s="424">
        <f>'NFR-budsjett'!I22+'NFR - Partner 1'!I22+'NFR - Partner 2'!I22+'NFR - Partner 3'!I22+'NFR - Partner 4'!I22+'NFR - Partner 5'!I22+'NFR - Partner 6'!I22+'NFR - Partner 7'!I22+'NFR - Partner 8'!I22+'NFR - Partner 9'!I22+'NFR - Partner 10'!I22</f>
        <v>0</v>
      </c>
      <c r="J22" s="424">
        <f>'NFR-budsjett'!J22+'NFR - Partner 1'!J22+'NFR - Partner 2'!J22+'NFR - Partner 3'!J22+'NFR - Partner 4'!J22+'NFR - Partner 5'!J22+'NFR - Partner 6'!J22+'NFR - Partner 7'!J22+'NFR - Partner 8'!J22+'NFR - Partner 9'!J22+'NFR - Partner 10'!J22</f>
        <v>0</v>
      </c>
      <c r="K22" s="424">
        <f>'NFR-budsjett'!K22+'NFR - Partner 1'!K22+'NFR - Partner 2'!K22+'NFR - Partner 3'!K22+'NFR - Partner 4'!K22+'NFR - Partner 5'!K22+'NFR - Partner 6'!K22+'NFR - Partner 7'!K22+'NFR - Partner 8'!K22+'NFR - Partner 9'!K22+'NFR - Partner 10'!K22</f>
        <v>0</v>
      </c>
      <c r="L22" s="424">
        <f>'NFR-budsjett'!L22+'NFR - Partner 1'!L22+'NFR - Partner 2'!L22+'NFR - Partner 3'!L22+'NFR - Partner 4'!L22+'NFR - Partner 5'!L22+'NFR - Partner 6'!L22+'NFR - Partner 7'!L22+'NFR - Partner 8'!L22+'NFR - Partner 9'!L22+'NFR - Partner 10'!L22</f>
        <v>0</v>
      </c>
      <c r="M22" s="424">
        <f>H22+I22+J22</f>
        <v>0</v>
      </c>
      <c r="N22" s="424">
        <f>SUM(C22:L22)</f>
        <v>56280.916315205162</v>
      </c>
      <c r="O22" s="428">
        <f>IFERROR(N22/$N$27*100,0)</f>
        <v>2.0342963100222375</v>
      </c>
    </row>
    <row r="23" spans="2:15" x14ac:dyDescent="0.2">
      <c r="B23" s="2" t="s">
        <v>134</v>
      </c>
      <c r="C23" s="424">
        <f>'NFR-budsjett'!C23+'NFR - Partner 1'!C23+'NFR - Partner 2'!C23+'NFR - Partner 3'!C23+'NFR - Partner 4'!C23+'NFR - Partner 5'!C23+'NFR - Partner 6'!C23+'NFR - Partner 7'!C23+'NFR - Partner 8'!C23+'NFR - Partner 9'!C23+'NFR - Partner 10'!C23</f>
        <v>0</v>
      </c>
      <c r="D23" s="424">
        <f>'NFR-budsjett'!D23+'NFR - Partner 1'!D23+'NFR - Partner 2'!D23+'NFR - Partner 3'!D23+'NFR - Partner 4'!D23+'NFR - Partner 5'!D23+'NFR - Partner 6'!D23+'NFR - Partner 7'!D23+'NFR - Partner 8'!D23+'NFR - Partner 9'!D23+'NFR - Partner 10'!D23</f>
        <v>582779.5</v>
      </c>
      <c r="E23" s="424">
        <f>'NFR-budsjett'!E23+'NFR - Partner 1'!E23+'NFR - Partner 2'!E23+'NFR - Partner 3'!E23+'NFR - Partner 4'!E23+'NFR - Partner 5'!E23+'NFR - Partner 6'!E23+'NFR - Partner 7'!E23+'NFR - Partner 8'!E23+'NFR - Partner 9'!E23+'NFR - Partner 10'!E23</f>
        <v>0</v>
      </c>
      <c r="F23" s="424">
        <f>'NFR-budsjett'!F23+'NFR - Partner 1'!F23+'NFR - Partner 2'!F23+'NFR - Partner 3'!F23+'NFR - Partner 4'!F23+'NFR - Partner 5'!F23+'NFR - Partner 6'!F23+'NFR - Partner 7'!F23+'NFR - Partner 8'!F23+'NFR - Partner 9'!F23+'NFR - Partner 10'!F23</f>
        <v>0</v>
      </c>
      <c r="G23" s="424">
        <f>'NFR-budsjett'!G23+'NFR - Partner 1'!G23+'NFR - Partner 2'!G23+'NFR - Partner 3'!G23+'NFR - Partner 4'!G23+'NFR - Partner 5'!G23+'NFR - Partner 6'!G23+'NFR - Partner 7'!G23+'NFR - Partner 8'!G23+'NFR - Partner 9'!G23+'NFR - Partner 10'!G23</f>
        <v>0</v>
      </c>
      <c r="H23" s="424">
        <f>'NFR-budsjett'!H23+'NFR - Partner 1'!H23+'NFR - Partner 2'!H23+'NFR - Partner 3'!H23+'NFR - Partner 4'!H23+'NFR - Partner 5'!H23+'NFR - Partner 6'!H23+'NFR - Partner 7'!H23+'NFR - Partner 8'!H23+'NFR - Partner 9'!H23+'NFR - Partner 10'!H23</f>
        <v>0</v>
      </c>
      <c r="I23" s="424">
        <f>'NFR-budsjett'!I23+'NFR - Partner 1'!I23+'NFR - Partner 2'!I23+'NFR - Partner 3'!I23+'NFR - Partner 4'!I23+'NFR - Partner 5'!I23+'NFR - Partner 6'!I23+'NFR - Partner 7'!I23+'NFR - Partner 8'!I23+'NFR - Partner 9'!I23+'NFR - Partner 10'!I23</f>
        <v>0</v>
      </c>
      <c r="J23" s="424">
        <f>'NFR-budsjett'!J23+'NFR - Partner 1'!J23+'NFR - Partner 2'!J23+'NFR - Partner 3'!J23+'NFR - Partner 4'!J23+'NFR - Partner 5'!J23+'NFR - Partner 6'!J23+'NFR - Partner 7'!J23+'NFR - Partner 8'!J23+'NFR - Partner 9'!J23+'NFR - Partner 10'!J23</f>
        <v>0</v>
      </c>
      <c r="K23" s="424">
        <f>'NFR-budsjett'!K23+'NFR - Partner 1'!K23+'NFR - Partner 2'!K23+'NFR - Partner 3'!K23+'NFR - Partner 4'!K23+'NFR - Partner 5'!K23+'NFR - Partner 6'!K23+'NFR - Partner 7'!K23+'NFR - Partner 8'!K23+'NFR - Partner 9'!K23+'NFR - Partner 10'!K23</f>
        <v>0</v>
      </c>
      <c r="L23" s="424">
        <f>'NFR-budsjett'!L23+'NFR - Partner 1'!L23+'NFR - Partner 2'!L23+'NFR - Partner 3'!L23+'NFR - Partner 4'!L23+'NFR - Partner 5'!L23+'NFR - Partner 6'!L23+'NFR - Partner 7'!L23+'NFR - Partner 8'!L23+'NFR - Partner 9'!L23+'NFR - Partner 10'!L23</f>
        <v>0</v>
      </c>
      <c r="M23" s="424" t="e">
        <f>-IF(#REF!="Fast beløp",#REF!,Budsjett!FI72)</f>
        <v>#REF!</v>
      </c>
      <c r="N23" s="424">
        <f t="shared" ref="N23:N26" si="10">SUM(C23:L23)</f>
        <v>582779.5</v>
      </c>
      <c r="O23" s="428">
        <f t="shared" ref="O23:O26" si="11">IFERROR(N23/$N$27*100,0)</f>
        <v>21.064798941205417</v>
      </c>
    </row>
    <row r="24" spans="2:15" x14ac:dyDescent="0.2">
      <c r="B24" s="2" t="s">
        <v>440</v>
      </c>
      <c r="C24" s="424">
        <f>'NFR-budsjett'!C24+'NFR - Partner 1'!C24+'NFR - Partner 2'!C24+'NFR - Partner 3'!C24+'NFR - Partner 4'!C24+'NFR - Partner 5'!C24+'NFR - Partner 6'!C24+'NFR - Partner 7'!C24+'NFR - Partner 8'!C24+'NFR - Partner 9'!C24+'NFR - Partner 10'!C24</f>
        <v>0</v>
      </c>
      <c r="D24" s="424">
        <f>'NFR-budsjett'!D24+'NFR - Partner 1'!D24+'NFR - Partner 2'!D24+'NFR - Partner 3'!D24+'NFR - Partner 4'!D24+'NFR - Partner 5'!D24+'NFR - Partner 6'!D24+'NFR - Partner 7'!D24+'NFR - Partner 8'!D24+'NFR - Partner 9'!D24+'NFR - Partner 10'!D24</f>
        <v>850045.75090522761</v>
      </c>
      <c r="E24" s="424">
        <f>'NFR-budsjett'!E24+'NFR - Partner 1'!E24+'NFR - Partner 2'!E24+'NFR - Partner 3'!E24+'NFR - Partner 4'!E24+'NFR - Partner 5'!E24+'NFR - Partner 6'!E24+'NFR - Partner 7'!E24+'NFR - Partner 8'!E24+'NFR - Partner 9'!E24+'NFR - Partner 10'!E24</f>
        <v>0</v>
      </c>
      <c r="F24" s="424">
        <f>'NFR-budsjett'!F24+'NFR - Partner 1'!F24+'NFR - Partner 2'!F24+'NFR - Partner 3'!F24+'NFR - Partner 4'!F24+'NFR - Partner 5'!F24+'NFR - Partner 6'!F24+'NFR - Partner 7'!F24+'NFR - Partner 8'!F24+'NFR - Partner 9'!F24+'NFR - Partner 10'!F24</f>
        <v>0</v>
      </c>
      <c r="G24" s="424">
        <f>'NFR-budsjett'!G24+'NFR - Partner 1'!G24+'NFR - Partner 2'!G24+'NFR - Partner 3'!G24+'NFR - Partner 4'!G24+'NFR - Partner 5'!G24+'NFR - Partner 6'!G24+'NFR - Partner 7'!G24+'NFR - Partner 8'!G24+'NFR - Partner 9'!G24+'NFR - Partner 10'!G24</f>
        <v>0</v>
      </c>
      <c r="H24" s="424">
        <f>'NFR-budsjett'!H24+'NFR - Partner 1'!H24+'NFR - Partner 2'!H24+'NFR - Partner 3'!H24+'NFR - Partner 4'!H24+'NFR - Partner 5'!H24+'NFR - Partner 6'!H24+'NFR - Partner 7'!H24+'NFR - Partner 8'!H24+'NFR - Partner 9'!H24+'NFR - Partner 10'!H24</f>
        <v>0</v>
      </c>
      <c r="I24" s="424">
        <f>'NFR-budsjett'!I24+'NFR - Partner 1'!I24+'NFR - Partner 2'!I24+'NFR - Partner 3'!I24+'NFR - Partner 4'!I24+'NFR - Partner 5'!I24+'NFR - Partner 6'!I24+'NFR - Partner 7'!I24+'NFR - Partner 8'!I24+'NFR - Partner 9'!I24+'NFR - Partner 10'!I24</f>
        <v>0</v>
      </c>
      <c r="J24" s="424">
        <f>'NFR-budsjett'!J24+'NFR - Partner 1'!J24+'NFR - Partner 2'!J24+'NFR - Partner 3'!J24+'NFR - Partner 4'!J24+'NFR - Partner 5'!J24+'NFR - Partner 6'!J24+'NFR - Partner 7'!J24+'NFR - Partner 8'!J24+'NFR - Partner 9'!J24+'NFR - Partner 10'!J24</f>
        <v>0</v>
      </c>
      <c r="K24" s="424">
        <f>'NFR-budsjett'!K24+'NFR - Partner 1'!K24+'NFR - Partner 2'!K24+'NFR - Partner 3'!K24+'NFR - Partner 4'!K24+'NFR - Partner 5'!K24+'NFR - Partner 6'!K24+'NFR - Partner 7'!K24+'NFR - Partner 8'!K24+'NFR - Partner 9'!K24+'NFR - Partner 10'!K24</f>
        <v>0</v>
      </c>
      <c r="L24" s="424">
        <f>'NFR-budsjett'!L24+'NFR - Partner 1'!L24+'NFR - Partner 2'!L24+'NFR - Partner 3'!L24+'NFR - Partner 4'!L24+'NFR - Partner 5'!L24+'NFR - Partner 6'!L24+'NFR - Partner 7'!L24+'NFR - Partner 8'!L24+'NFR - Partner 9'!L24+'NFR - Partner 10'!L24</f>
        <v>0</v>
      </c>
      <c r="M24" s="424">
        <f t="shared" ref="M24" si="12">H24+I24+J24</f>
        <v>0</v>
      </c>
      <c r="N24" s="424">
        <f t="shared" si="10"/>
        <v>850045.75090522761</v>
      </c>
      <c r="O24" s="428">
        <f t="shared" si="11"/>
        <v>30.725244854433974</v>
      </c>
    </row>
    <row r="25" spans="2:15" x14ac:dyDescent="0.2">
      <c r="B25" s="2" t="s">
        <v>138</v>
      </c>
      <c r="C25" s="424">
        <f>'NFR-budsjett'!C25+'NFR - Partner 1'!C25+'NFR - Partner 2'!C25+'NFR - Partner 3'!C25+'NFR - Partner 4'!C25+'NFR - Partner 5'!C25+'NFR - Partner 6'!C25+'NFR - Partner 7'!C25+'NFR - Partner 8'!C25+'NFR - Partner 9'!C25+'NFR - Partner 10'!C25</f>
        <v>0</v>
      </c>
      <c r="D25" s="424">
        <f>'NFR-budsjett'!D25+'NFR - Partner 1'!D25+'NFR - Partner 2'!D25+'NFR - Partner 3'!D25+'NFR - Partner 4'!D25+'NFR - Partner 5'!D25+'NFR - Partner 6'!D25+'NFR - Partner 7'!D25+'NFR - Partner 8'!D25+'NFR - Partner 9'!D25+'NFR - Partner 10'!D25</f>
        <v>1277497.5</v>
      </c>
      <c r="E25" s="424">
        <f>'NFR-budsjett'!E25+'NFR - Partner 1'!E25+'NFR - Partner 2'!E25+'NFR - Partner 3'!E25+'NFR - Partner 4'!E25+'NFR - Partner 5'!E25+'NFR - Partner 6'!E25+'NFR - Partner 7'!E25+'NFR - Partner 8'!E25+'NFR - Partner 9'!E25+'NFR - Partner 10'!E25</f>
        <v>0</v>
      </c>
      <c r="F25" s="424">
        <f>'NFR-budsjett'!F25+'NFR - Partner 1'!F25+'NFR - Partner 2'!F25+'NFR - Partner 3'!F25+'NFR - Partner 4'!F25+'NFR - Partner 5'!F25+'NFR - Partner 6'!F25+'NFR - Partner 7'!F25+'NFR - Partner 8'!F25+'NFR - Partner 9'!F25+'NFR - Partner 10'!F25</f>
        <v>0</v>
      </c>
      <c r="G25" s="424">
        <f>'NFR-budsjett'!G25+'NFR - Partner 1'!G25+'NFR - Partner 2'!G25+'NFR - Partner 3'!G25+'NFR - Partner 4'!G25+'NFR - Partner 5'!G25+'NFR - Partner 6'!G25+'NFR - Partner 7'!G25+'NFR - Partner 8'!G25+'NFR - Partner 9'!G25+'NFR - Partner 10'!G25</f>
        <v>0</v>
      </c>
      <c r="H25" s="424">
        <f>'NFR-budsjett'!H25+'NFR - Partner 1'!H25+'NFR - Partner 2'!H25+'NFR - Partner 3'!H25+'NFR - Partner 4'!H25+'NFR - Partner 5'!H25+'NFR - Partner 6'!H25+'NFR - Partner 7'!H25+'NFR - Partner 8'!H25+'NFR - Partner 9'!H25+'NFR - Partner 10'!H25</f>
        <v>0</v>
      </c>
      <c r="I25" s="424">
        <f>'NFR-budsjett'!I25+'NFR - Partner 1'!I25+'NFR - Partner 2'!I25+'NFR - Partner 3'!I25+'NFR - Partner 4'!I25+'NFR - Partner 5'!I25+'NFR - Partner 6'!I25+'NFR - Partner 7'!I25+'NFR - Partner 8'!I25+'NFR - Partner 9'!I25+'NFR - Partner 10'!I25</f>
        <v>0</v>
      </c>
      <c r="J25" s="424">
        <f>'NFR-budsjett'!J25+'NFR - Partner 1'!J25+'NFR - Partner 2'!J25+'NFR - Partner 3'!J25+'NFR - Partner 4'!J25+'NFR - Partner 5'!J25+'NFR - Partner 6'!J25+'NFR - Partner 7'!J25+'NFR - Partner 8'!J25+'NFR - Partner 9'!J25+'NFR - Partner 10'!J25</f>
        <v>0</v>
      </c>
      <c r="K25" s="424">
        <f>'NFR-budsjett'!K25+'NFR - Partner 1'!K25+'NFR - Partner 2'!K25+'NFR - Partner 3'!K25+'NFR - Partner 4'!K25+'NFR - Partner 5'!K25+'NFR - Partner 6'!K25+'NFR - Partner 7'!K25+'NFR - Partner 8'!K25+'NFR - Partner 9'!K25+'NFR - Partner 10'!K25</f>
        <v>0</v>
      </c>
      <c r="L25" s="424">
        <f>'NFR-budsjett'!L25+'NFR - Partner 1'!L25+'NFR - Partner 2'!L25+'NFR - Partner 3'!L25+'NFR - Partner 4'!L25+'NFR - Partner 5'!L25+'NFR - Partner 6'!L25+'NFR - Partner 7'!L25+'NFR - Partner 8'!L25+'NFR - Partner 9'!L25+'NFR - Partner 10'!L25</f>
        <v>0</v>
      </c>
      <c r="M25" s="424" t="e">
        <f>-IF(#REF!="Fast beløp",#REF!,Budsjett!ES72)</f>
        <v>#REF!</v>
      </c>
      <c r="N25" s="424">
        <f t="shared" si="10"/>
        <v>1277497.5</v>
      </c>
      <c r="O25" s="428">
        <f t="shared" si="11"/>
        <v>46.175659894338374</v>
      </c>
    </row>
    <row r="26" spans="2:15" x14ac:dyDescent="0.2">
      <c r="B26" s="2" t="s">
        <v>441</v>
      </c>
      <c r="C26" s="424">
        <f>'NFR-budsjett'!C26+'NFR - Partner 1'!C26+'NFR - Partner 2'!C26+'NFR - Partner 3'!C26+'NFR - Partner 4'!C26+'NFR - Partner 5'!C26+'NFR - Partner 6'!C26+'NFR - Partner 7'!C26+'NFR - Partner 8'!C26+'NFR - Partner 9'!C26+'NFR - Partner 10'!C26</f>
        <v>0</v>
      </c>
      <c r="D26" s="424">
        <f>'NFR-budsjett'!D26+'NFR - Partner 1'!D26+'NFR - Partner 2'!D26+'NFR - Partner 3'!D26+'NFR - Partner 4'!D26+'NFR - Partner 5'!D26+'NFR - Partner 6'!D26+'NFR - Partner 7'!D26+'NFR - Partner 8'!D26+'NFR - Partner 9'!D26+'NFR - Partner 10'!D26</f>
        <v>0</v>
      </c>
      <c r="E26" s="424">
        <f>'NFR-budsjett'!E26+'NFR - Partner 1'!E26+'NFR - Partner 2'!E26+'NFR - Partner 3'!E26+'NFR - Partner 4'!E26+'NFR - Partner 5'!E26+'NFR - Partner 6'!E26+'NFR - Partner 7'!E26+'NFR - Partner 8'!E26+'NFR - Partner 9'!E26+'NFR - Partner 10'!E26</f>
        <v>0</v>
      </c>
      <c r="F26" s="424">
        <f>'NFR-budsjett'!F26+'NFR - Partner 1'!F26+'NFR - Partner 2'!F26+'NFR - Partner 3'!F26+'NFR - Partner 4'!F26+'NFR - Partner 5'!F26+'NFR - Partner 6'!F26+'NFR - Partner 7'!F26+'NFR - Partner 8'!F26+'NFR - Partner 9'!F26+'NFR - Partner 10'!F26</f>
        <v>0</v>
      </c>
      <c r="G26" s="424">
        <f>'NFR-budsjett'!G26+'NFR - Partner 1'!G26+'NFR - Partner 2'!G26+'NFR - Partner 3'!G26+'NFR - Partner 4'!G26+'NFR - Partner 5'!G26+'NFR - Partner 6'!G26+'NFR - Partner 7'!G26+'NFR - Partner 8'!G26+'NFR - Partner 9'!G26+'NFR - Partner 10'!G26</f>
        <v>0</v>
      </c>
      <c r="H26" s="424">
        <f>'NFR-budsjett'!H26+'NFR - Partner 1'!H26+'NFR - Partner 2'!H26+'NFR - Partner 3'!H26+'NFR - Partner 4'!H26+'NFR - Partner 5'!H26+'NFR - Partner 6'!H26+'NFR - Partner 7'!H26+'NFR - Partner 8'!H26+'NFR - Partner 9'!H26+'NFR - Partner 10'!H26</f>
        <v>0</v>
      </c>
      <c r="I26" s="424">
        <f>'NFR-budsjett'!I26+'NFR - Partner 1'!I26+'NFR - Partner 2'!I26+'NFR - Partner 3'!I26+'NFR - Partner 4'!I26+'NFR - Partner 5'!I26+'NFR - Partner 6'!I26+'NFR - Partner 7'!I26+'NFR - Partner 8'!I26+'NFR - Partner 9'!I26+'NFR - Partner 10'!I26</f>
        <v>0</v>
      </c>
      <c r="J26" s="424">
        <f>'NFR-budsjett'!J26+'NFR - Partner 1'!J26+'NFR - Partner 2'!J26+'NFR - Partner 3'!J26+'NFR - Partner 4'!J26+'NFR - Partner 5'!J26+'NFR - Partner 6'!J26+'NFR - Partner 7'!J26+'NFR - Partner 8'!J26+'NFR - Partner 9'!J26+'NFR - Partner 10'!J26</f>
        <v>0</v>
      </c>
      <c r="K26" s="424">
        <f>'NFR-budsjett'!K26+'NFR - Partner 1'!K26+'NFR - Partner 2'!K26+'NFR - Partner 3'!K26+'NFR - Partner 4'!K26+'NFR - Partner 5'!K26+'NFR - Partner 6'!K26+'NFR - Partner 7'!K26+'NFR - Partner 8'!K26+'NFR - Partner 9'!K26+'NFR - Partner 10'!K26</f>
        <v>0</v>
      </c>
      <c r="L26" s="424">
        <f>'NFR-budsjett'!L26+'NFR - Partner 1'!L26+'NFR - Partner 2'!L26+'NFR - Partner 3'!L26+'NFR - Partner 4'!L26+'NFR - Partner 5'!L26+'NFR - Partner 6'!L26+'NFR - Partner 7'!L26+'NFR - Partner 8'!L26+'NFR - Partner 9'!L26+'NFR - Partner 10'!L26</f>
        <v>0</v>
      </c>
      <c r="M26" s="424">
        <f>-IF(Registrering!$B$28="Fast beløp",Budsjett!U67,Budsjett!EC72)</f>
        <v>0</v>
      </c>
      <c r="N26" s="424">
        <f t="shared" si="10"/>
        <v>0</v>
      </c>
      <c r="O26" s="428">
        <f t="shared" si="11"/>
        <v>0</v>
      </c>
    </row>
    <row r="27" spans="2:15" ht="15" x14ac:dyDescent="0.25">
      <c r="B27" s="12" t="s">
        <v>430</v>
      </c>
      <c r="C27" s="51">
        <f>SUM(C22:C26)</f>
        <v>0</v>
      </c>
      <c r="D27" s="51">
        <f t="shared" ref="D27:M27" si="13">SUM(D22:D26)</f>
        <v>2766603.6672204328</v>
      </c>
      <c r="E27" s="51">
        <f t="shared" si="13"/>
        <v>0</v>
      </c>
      <c r="F27" s="51">
        <f t="shared" si="13"/>
        <v>0</v>
      </c>
      <c r="G27" s="51">
        <f t="shared" si="13"/>
        <v>0</v>
      </c>
      <c r="H27" s="51">
        <f t="shared" si="13"/>
        <v>0</v>
      </c>
      <c r="I27" s="51">
        <f t="shared" si="13"/>
        <v>0</v>
      </c>
      <c r="J27" s="51">
        <f t="shared" si="13"/>
        <v>0</v>
      </c>
      <c r="K27" s="51">
        <f t="shared" si="13"/>
        <v>0</v>
      </c>
      <c r="L27" s="51">
        <f t="shared" si="13"/>
        <v>0</v>
      </c>
      <c r="M27" s="51" t="e">
        <f t="shared" si="13"/>
        <v>#REF!</v>
      </c>
      <c r="N27" s="77">
        <f>SUM(N22:N26)</f>
        <v>2766603.6672204328</v>
      </c>
      <c r="O27" s="429">
        <f>IFERROR(N27/N27,0)</f>
        <v>1</v>
      </c>
    </row>
    <row r="28" spans="2:15" x14ac:dyDescent="0.2">
      <c r="B28" s="52"/>
      <c r="C28" s="53"/>
      <c r="D28" s="53"/>
      <c r="E28" s="53"/>
      <c r="F28" s="53"/>
      <c r="G28" s="53"/>
      <c r="H28" s="53"/>
      <c r="I28" s="53"/>
      <c r="J28" s="53"/>
      <c r="K28" s="53"/>
      <c r="L28" s="53"/>
      <c r="M28" s="53"/>
      <c r="N28" s="53"/>
    </row>
    <row r="29" spans="2:15" ht="15" x14ac:dyDescent="0.25">
      <c r="B29" s="42" t="s">
        <v>442</v>
      </c>
    </row>
    <row r="30" spans="2:15" x14ac:dyDescent="0.2">
      <c r="B30" s="48"/>
      <c r="C30" s="48">
        <f>C4</f>
        <v>1</v>
      </c>
      <c r="D30" s="48">
        <f t="shared" ref="D30:L30" si="14">D4</f>
        <v>2</v>
      </c>
      <c r="E30" s="48">
        <f t="shared" si="14"/>
        <v>3</v>
      </c>
      <c r="F30" s="48">
        <f t="shared" si="14"/>
        <v>4</v>
      </c>
      <c r="G30" s="48">
        <f t="shared" si="14"/>
        <v>5</v>
      </c>
      <c r="H30" s="48">
        <f t="shared" si="14"/>
        <v>6</v>
      </c>
      <c r="I30" s="48">
        <f t="shared" si="14"/>
        <v>7</v>
      </c>
      <c r="J30" s="48">
        <f t="shared" si="14"/>
        <v>8</v>
      </c>
      <c r="K30" s="48">
        <f t="shared" si="14"/>
        <v>9</v>
      </c>
      <c r="L30" s="48">
        <f t="shared" si="14"/>
        <v>10</v>
      </c>
      <c r="M30" s="48" t="s">
        <v>450</v>
      </c>
      <c r="N30" s="48" t="s">
        <v>144</v>
      </c>
    </row>
    <row r="31" spans="2:15" x14ac:dyDescent="0.2">
      <c r="B31" s="2" t="s">
        <v>394</v>
      </c>
      <c r="C31" s="430">
        <f>'NFR-budsjett'!C31+'NFR - Partner 1'!C31+'NFR - Partner 2'!C31+'NFR - Partner 3'!C31+'NFR - Partner 4'!C31+'NFR - Partner 5'!C31+'NFR - Partner 6'!C31+'NFR - Partner 7'!C31+'NFR - Partner 8'!C31+'NFR - Partner 9'!C31+'NFR - Partner 10'!C31</f>
        <v>0</v>
      </c>
      <c r="D31" s="430">
        <f>'NFR-budsjett'!D31+'NFR - Partner 1'!D31+'NFR - Partner 2'!D31+'NFR - Partner 3'!D31+'NFR - Partner 4'!D31+'NFR - Partner 5'!D31+'NFR - Partner 6'!D31+'NFR - Partner 7'!D31+'NFR - Partner 8'!D31+'NFR - Partner 9'!D31+'NFR - Partner 10'!D31</f>
        <v>0</v>
      </c>
      <c r="E31" s="430">
        <f>'NFR-budsjett'!E31+'NFR - Partner 1'!E31+'NFR - Partner 2'!E31+'NFR - Partner 3'!E31+'NFR - Partner 4'!E31+'NFR - Partner 5'!E31+'NFR - Partner 6'!E31+'NFR - Partner 7'!E31+'NFR - Partner 8'!E31+'NFR - Partner 9'!E31+'NFR - Partner 10'!E31</f>
        <v>0</v>
      </c>
      <c r="F31" s="430">
        <f>'NFR-budsjett'!F31+'NFR - Partner 1'!F31+'NFR - Partner 2'!F31+'NFR - Partner 3'!F31+'NFR - Partner 4'!F31+'NFR - Partner 5'!F31+'NFR - Partner 6'!F31+'NFR - Partner 7'!F31+'NFR - Partner 8'!F31+'NFR - Partner 9'!F31+'NFR - Partner 10'!F31</f>
        <v>0</v>
      </c>
      <c r="G31" s="430">
        <f>'NFR-budsjett'!G31+'NFR - Partner 1'!G31+'NFR - Partner 2'!G31+'NFR - Partner 3'!G31+'NFR - Partner 4'!G31+'NFR - Partner 5'!G31+'NFR - Partner 6'!G31+'NFR - Partner 7'!G31+'NFR - Partner 8'!G31+'NFR - Partner 9'!G31+'NFR - Partner 10'!G31</f>
        <v>0</v>
      </c>
      <c r="H31" s="430">
        <f>'NFR-budsjett'!H31+'NFR - Partner 1'!H31+'NFR - Partner 2'!H31+'NFR - Partner 3'!H31+'NFR - Partner 4'!H31+'NFR - Partner 5'!H31+'NFR - Partner 6'!H31+'NFR - Partner 7'!H31+'NFR - Partner 8'!H31+'NFR - Partner 9'!H31+'NFR - Partner 10'!H31</f>
        <v>0</v>
      </c>
      <c r="I31" s="430">
        <f>'NFR-budsjett'!I31+'NFR - Partner 1'!I31+'NFR - Partner 2'!I31+'NFR - Partner 3'!I31+'NFR - Partner 4'!I31+'NFR - Partner 5'!I31+'NFR - Partner 6'!I31+'NFR - Partner 7'!I31+'NFR - Partner 8'!I31+'NFR - Partner 9'!I31+'NFR - Partner 10'!I31</f>
        <v>0</v>
      </c>
      <c r="J31" s="430">
        <f>'NFR-budsjett'!J31+'NFR - Partner 1'!J31+'NFR - Partner 2'!J31+'NFR - Partner 3'!J31+'NFR - Partner 4'!J31+'NFR - Partner 5'!J31+'NFR - Partner 6'!J31+'NFR - Partner 7'!J31+'NFR - Partner 8'!J31+'NFR - Partner 9'!J31+'NFR - Partner 10'!J31</f>
        <v>0</v>
      </c>
      <c r="K31" s="430">
        <f>'NFR-budsjett'!K31+'NFR - Partner 1'!K31+'NFR - Partner 2'!K31+'NFR - Partner 3'!K31+'NFR - Partner 4'!K31+'NFR - Partner 5'!K31+'NFR - Partner 6'!K31+'NFR - Partner 7'!K31+'NFR - Partner 8'!K31+'NFR - Partner 9'!K31+'NFR - Partner 10'!K31</f>
        <v>0</v>
      </c>
      <c r="L31" s="430">
        <f>'NFR-budsjett'!L31+'NFR - Partner 1'!L31+'NFR - Partner 2'!L31+'NFR - Partner 3'!L31+'NFR - Partner 4'!L31+'NFR - Partner 5'!L31+'NFR - Partner 6'!L31+'NFR - Partner 7'!L31+'NFR - Partner 8'!L31+'NFR - Partner 9'!L31+'NFR - Partner 10'!L31</f>
        <v>0</v>
      </c>
      <c r="M31" s="430">
        <f>-SUMIF(Budsjett!$DO$32:$DO$34,#REF!,Budsjett!EC32:EC34)</f>
        <v>0</v>
      </c>
      <c r="N31" s="424">
        <f>SUM(C31:L31)</f>
        <v>0</v>
      </c>
    </row>
    <row r="32" spans="2:15" x14ac:dyDescent="0.2">
      <c r="B32" s="2" t="s">
        <v>167</v>
      </c>
      <c r="C32" s="430">
        <f>'NFR-budsjett'!C32+'NFR - Partner 1'!C32+'NFR - Partner 2'!C32+'NFR - Partner 3'!C32+'NFR - Partner 4'!C32+'NFR - Partner 5'!C32+'NFR - Partner 6'!C32+'NFR - Partner 7'!C32+'NFR - Partner 8'!C32+'NFR - Partner 9'!C32+'NFR - Partner 10'!C32</f>
        <v>0</v>
      </c>
      <c r="D32" s="430">
        <f>'NFR-budsjett'!D32+'NFR - Partner 1'!D32+'NFR - Partner 2'!D32+'NFR - Partner 3'!D32+'NFR - Partner 4'!D32+'NFR - Partner 5'!D32+'NFR - Partner 6'!D32+'NFR - Partner 7'!D32+'NFR - Partner 8'!D32+'NFR - Partner 9'!D32+'NFR - Partner 10'!D32</f>
        <v>0</v>
      </c>
      <c r="E32" s="430">
        <f>'NFR-budsjett'!E32+'NFR - Partner 1'!E32+'NFR - Partner 2'!E32+'NFR - Partner 3'!E32+'NFR - Partner 4'!E32+'NFR - Partner 5'!E32+'NFR - Partner 6'!E32+'NFR - Partner 7'!E32+'NFR - Partner 8'!E32+'NFR - Partner 9'!E32+'NFR - Partner 10'!E32</f>
        <v>0</v>
      </c>
      <c r="F32" s="430">
        <f>'NFR-budsjett'!F32+'NFR - Partner 1'!F32+'NFR - Partner 2'!F32+'NFR - Partner 3'!F32+'NFR - Partner 4'!F32+'NFR - Partner 5'!F32+'NFR - Partner 6'!F32+'NFR - Partner 7'!F32+'NFR - Partner 8'!F32+'NFR - Partner 9'!F32+'NFR - Partner 10'!F32</f>
        <v>0</v>
      </c>
      <c r="G32" s="430">
        <f>'NFR-budsjett'!G32+'NFR - Partner 1'!G32+'NFR - Partner 2'!G32+'NFR - Partner 3'!G32+'NFR - Partner 4'!G32+'NFR - Partner 5'!G32+'NFR - Partner 6'!G32+'NFR - Partner 7'!G32+'NFR - Partner 8'!G32+'NFR - Partner 9'!G32+'NFR - Partner 10'!G32</f>
        <v>0</v>
      </c>
      <c r="H32" s="430">
        <f>'NFR-budsjett'!H32+'NFR - Partner 1'!H32+'NFR - Partner 2'!H32+'NFR - Partner 3'!H32+'NFR - Partner 4'!H32+'NFR - Partner 5'!H32+'NFR - Partner 6'!H32+'NFR - Partner 7'!H32+'NFR - Partner 8'!H32+'NFR - Partner 9'!H32+'NFR - Partner 10'!H32</f>
        <v>0</v>
      </c>
      <c r="I32" s="430">
        <f>'NFR-budsjett'!I32+'NFR - Partner 1'!I32+'NFR - Partner 2'!I32+'NFR - Partner 3'!I32+'NFR - Partner 4'!I32+'NFR - Partner 5'!I32+'NFR - Partner 6'!I32+'NFR - Partner 7'!I32+'NFR - Partner 8'!I32+'NFR - Partner 9'!I32+'NFR - Partner 10'!I32</f>
        <v>0</v>
      </c>
      <c r="J32" s="430">
        <f>'NFR-budsjett'!J32+'NFR - Partner 1'!J32+'NFR - Partner 2'!J32+'NFR - Partner 3'!J32+'NFR - Partner 4'!J32+'NFR - Partner 5'!J32+'NFR - Partner 6'!J32+'NFR - Partner 7'!J32+'NFR - Partner 8'!J32+'NFR - Partner 9'!J32+'NFR - Partner 10'!J32</f>
        <v>0</v>
      </c>
      <c r="K32" s="430">
        <f>'NFR-budsjett'!K32+'NFR - Partner 1'!K32+'NFR - Partner 2'!K32+'NFR - Partner 3'!K32+'NFR - Partner 4'!K32+'NFR - Partner 5'!K32+'NFR - Partner 6'!K32+'NFR - Partner 7'!K32+'NFR - Partner 8'!K32+'NFR - Partner 9'!K32+'NFR - Partner 10'!K32</f>
        <v>0</v>
      </c>
      <c r="L32" s="430">
        <f>'NFR-budsjett'!L32+'NFR - Partner 1'!L32+'NFR - Partner 2'!L32+'NFR - Partner 3'!L32+'NFR - Partner 4'!L32+'NFR - Partner 5'!L32+'NFR - Partner 6'!L32+'NFR - Partner 7'!L32+'NFR - Partner 8'!L32+'NFR - Partner 9'!L32+'NFR - Partner 10'!L32</f>
        <v>0</v>
      </c>
      <c r="M32" s="430">
        <f>-SUMIF(Budsjett!$DO$4:$DO$13,#REF!,Budsjett!EC4:EC13)</f>
        <v>0</v>
      </c>
      <c r="N32" s="424">
        <f t="shared" ref="N32:N37" si="15">SUM(C32:L32)</f>
        <v>0</v>
      </c>
    </row>
    <row r="33" spans="2:14" x14ac:dyDescent="0.2">
      <c r="B33" s="2" t="s">
        <v>443</v>
      </c>
      <c r="C33" s="430">
        <f>'NFR-budsjett'!C33+'NFR - Partner 1'!C33+'NFR - Partner 2'!C33+'NFR - Partner 3'!C33+'NFR - Partner 4'!C33+'NFR - Partner 5'!C33+'NFR - Partner 6'!C33+'NFR - Partner 7'!C33+'NFR - Partner 8'!C33+'NFR - Partner 9'!C33+'NFR - Partner 10'!C33</f>
        <v>0</v>
      </c>
      <c r="D33" s="430">
        <f>'NFR-budsjett'!D33+'NFR - Partner 1'!D33+'NFR - Partner 2'!D33+'NFR - Partner 3'!D33+'NFR - Partner 4'!D33+'NFR - Partner 5'!D33+'NFR - Partner 6'!D33+'NFR - Partner 7'!D33+'NFR - Partner 8'!D33+'NFR - Partner 9'!D33+'NFR - Partner 10'!D33</f>
        <v>0</v>
      </c>
      <c r="E33" s="430">
        <f>'NFR-budsjett'!E33+'NFR - Partner 1'!E33+'NFR - Partner 2'!E33+'NFR - Partner 3'!E33+'NFR - Partner 4'!E33+'NFR - Partner 5'!E33+'NFR - Partner 6'!E33+'NFR - Partner 7'!E33+'NFR - Partner 8'!E33+'NFR - Partner 9'!E33+'NFR - Partner 10'!E33</f>
        <v>0</v>
      </c>
      <c r="F33" s="430">
        <f>'NFR-budsjett'!F33+'NFR - Partner 1'!F33+'NFR - Partner 2'!F33+'NFR - Partner 3'!F33+'NFR - Partner 4'!F33+'NFR - Partner 5'!F33+'NFR - Partner 6'!F33+'NFR - Partner 7'!F33+'NFR - Partner 8'!F33+'NFR - Partner 9'!F33+'NFR - Partner 10'!F33</f>
        <v>0</v>
      </c>
      <c r="G33" s="430">
        <f>'NFR-budsjett'!G33+'NFR - Partner 1'!G33+'NFR - Partner 2'!G33+'NFR - Partner 3'!G33+'NFR - Partner 4'!G33+'NFR - Partner 5'!G33+'NFR - Partner 6'!G33+'NFR - Partner 7'!G33+'NFR - Partner 8'!G33+'NFR - Partner 9'!G33+'NFR - Partner 10'!G33</f>
        <v>0</v>
      </c>
      <c r="H33" s="430">
        <f>'NFR-budsjett'!H33+'NFR - Partner 1'!H33+'NFR - Partner 2'!H33+'NFR - Partner 3'!H33+'NFR - Partner 4'!H33+'NFR - Partner 5'!H33+'NFR - Partner 6'!H33+'NFR - Partner 7'!H33+'NFR - Partner 8'!H33+'NFR - Partner 9'!H33+'NFR - Partner 10'!H33</f>
        <v>0</v>
      </c>
      <c r="I33" s="430">
        <f>'NFR-budsjett'!I33+'NFR - Partner 1'!I33+'NFR - Partner 2'!I33+'NFR - Partner 3'!I33+'NFR - Partner 4'!I33+'NFR - Partner 5'!I33+'NFR - Partner 6'!I33+'NFR - Partner 7'!I33+'NFR - Partner 8'!I33+'NFR - Partner 9'!I33+'NFR - Partner 10'!I33</f>
        <v>0</v>
      </c>
      <c r="J33" s="430">
        <f>'NFR-budsjett'!J33+'NFR - Partner 1'!J33+'NFR - Partner 2'!J33+'NFR - Partner 3'!J33+'NFR - Partner 4'!J33+'NFR - Partner 5'!J33+'NFR - Partner 6'!J33+'NFR - Partner 7'!J33+'NFR - Partner 8'!J33+'NFR - Partner 9'!J33+'NFR - Partner 10'!J33</f>
        <v>0</v>
      </c>
      <c r="K33" s="430">
        <f>'NFR-budsjett'!K33+'NFR - Partner 1'!K33+'NFR - Partner 2'!K33+'NFR - Partner 3'!K33+'NFR - Partner 4'!K33+'NFR - Partner 5'!K33+'NFR - Partner 6'!K33+'NFR - Partner 7'!K33+'NFR - Partner 8'!K33+'NFR - Partner 9'!K33+'NFR - Partner 10'!K33</f>
        <v>0</v>
      </c>
      <c r="L33" s="430">
        <f>'NFR-budsjett'!L33+'NFR - Partner 1'!L33+'NFR - Partner 2'!L33+'NFR - Partner 3'!L33+'NFR - Partner 4'!L33+'NFR - Partner 5'!L33+'NFR - Partner 6'!L33+'NFR - Partner 7'!L33+'NFR - Partner 8'!L33+'NFR - Partner 9'!L33+'NFR - Partner 10'!L33</f>
        <v>0</v>
      </c>
      <c r="M33" s="430">
        <f>-SUMIF(Budsjett!$DO$4:$DO$13,#REF!,Budsjett!EC4:EC13)</f>
        <v>0</v>
      </c>
      <c r="N33" s="424">
        <f t="shared" si="15"/>
        <v>0</v>
      </c>
    </row>
    <row r="34" spans="2:14" x14ac:dyDescent="0.2">
      <c r="B34" s="2" t="s">
        <v>444</v>
      </c>
      <c r="C34" s="430">
        <f>'NFR-budsjett'!C34+'NFR - Partner 1'!C34+'NFR - Partner 2'!C34+'NFR - Partner 3'!C34+'NFR - Partner 4'!C34+'NFR - Partner 5'!C34+'NFR - Partner 6'!C34+'NFR - Partner 7'!C34+'NFR - Partner 8'!C34+'NFR - Partner 9'!C34+'NFR - Partner 10'!C34</f>
        <v>0</v>
      </c>
      <c r="D34" s="430">
        <f>'NFR-budsjett'!D34+'NFR - Partner 1'!D34+'NFR - Partner 2'!D34+'NFR - Partner 3'!D34+'NFR - Partner 4'!D34+'NFR - Partner 5'!D34+'NFR - Partner 6'!D34+'NFR - Partner 7'!D34+'NFR - Partner 8'!D34+'NFR - Partner 9'!D34+'NFR - Partner 10'!D34</f>
        <v>0</v>
      </c>
      <c r="E34" s="430">
        <f>'NFR-budsjett'!E34+'NFR - Partner 1'!E34+'NFR - Partner 2'!E34+'NFR - Partner 3'!E34+'NFR - Partner 4'!E34+'NFR - Partner 5'!E34+'NFR - Partner 6'!E34+'NFR - Partner 7'!E34+'NFR - Partner 8'!E34+'NFR - Partner 9'!E34+'NFR - Partner 10'!E34</f>
        <v>0</v>
      </c>
      <c r="F34" s="430">
        <f>'NFR-budsjett'!F34+'NFR - Partner 1'!F34+'NFR - Partner 2'!F34+'NFR - Partner 3'!F34+'NFR - Partner 4'!F34+'NFR - Partner 5'!F34+'NFR - Partner 6'!F34+'NFR - Partner 7'!F34+'NFR - Partner 8'!F34+'NFR - Partner 9'!F34+'NFR - Partner 10'!F34</f>
        <v>0</v>
      </c>
      <c r="G34" s="430">
        <f>'NFR-budsjett'!G34+'NFR - Partner 1'!G34+'NFR - Partner 2'!G34+'NFR - Partner 3'!G34+'NFR - Partner 4'!G34+'NFR - Partner 5'!G34+'NFR - Partner 6'!G34+'NFR - Partner 7'!G34+'NFR - Partner 8'!G34+'NFR - Partner 9'!G34+'NFR - Partner 10'!G34</f>
        <v>0</v>
      </c>
      <c r="H34" s="430">
        <f>'NFR-budsjett'!H34+'NFR - Partner 1'!H34+'NFR - Partner 2'!H34+'NFR - Partner 3'!H34+'NFR - Partner 4'!H34+'NFR - Partner 5'!H34+'NFR - Partner 6'!H34+'NFR - Partner 7'!H34+'NFR - Partner 8'!H34+'NFR - Partner 9'!H34+'NFR - Partner 10'!H34</f>
        <v>0</v>
      </c>
      <c r="I34" s="430">
        <f>'NFR-budsjett'!I34+'NFR - Partner 1'!I34+'NFR - Partner 2'!I34+'NFR - Partner 3'!I34+'NFR - Partner 4'!I34+'NFR - Partner 5'!I34+'NFR - Partner 6'!I34+'NFR - Partner 7'!I34+'NFR - Partner 8'!I34+'NFR - Partner 9'!I34+'NFR - Partner 10'!I34</f>
        <v>0</v>
      </c>
      <c r="J34" s="430">
        <f>'NFR-budsjett'!J34+'NFR - Partner 1'!J34+'NFR - Partner 2'!J34+'NFR - Partner 3'!J34+'NFR - Partner 4'!J34+'NFR - Partner 5'!J34+'NFR - Partner 6'!J34+'NFR - Partner 7'!J34+'NFR - Partner 8'!J34+'NFR - Partner 9'!J34+'NFR - Partner 10'!J34</f>
        <v>0</v>
      </c>
      <c r="K34" s="430">
        <f>'NFR-budsjett'!K34+'NFR - Partner 1'!K34+'NFR - Partner 2'!K34+'NFR - Partner 3'!K34+'NFR - Partner 4'!K34+'NFR - Partner 5'!K34+'NFR - Partner 6'!K34+'NFR - Partner 7'!K34+'NFR - Partner 8'!K34+'NFR - Partner 9'!K34+'NFR - Partner 10'!K34</f>
        <v>0</v>
      </c>
      <c r="L34" s="430">
        <f>'NFR-budsjett'!L34+'NFR - Partner 1'!L34+'NFR - Partner 2'!L34+'NFR - Partner 3'!L34+'NFR - Partner 4'!L34+'NFR - Partner 5'!L34+'NFR - Partner 6'!L34+'NFR - Partner 7'!L34+'NFR - Partner 8'!L34+'NFR - Partner 9'!L34+'NFR - Partner 10'!L34</f>
        <v>0</v>
      </c>
      <c r="M34" s="430">
        <f t="shared" ref="M34:M41" si="16">H34+I34+J34</f>
        <v>0</v>
      </c>
      <c r="N34" s="424">
        <f t="shared" si="15"/>
        <v>0</v>
      </c>
    </row>
    <row r="35" spans="2:14" x14ac:dyDescent="0.2">
      <c r="B35" s="2" t="s">
        <v>445</v>
      </c>
      <c r="C35" s="430">
        <f>'NFR-budsjett'!C35+'NFR - Partner 1'!C35+'NFR - Partner 2'!C35+'NFR - Partner 3'!C35+'NFR - Partner 4'!C35+'NFR - Partner 5'!C35+'NFR - Partner 6'!C35+'NFR - Partner 7'!C35+'NFR - Partner 8'!C35+'NFR - Partner 9'!C35+'NFR - Partner 10'!C35</f>
        <v>0</v>
      </c>
      <c r="D35" s="430">
        <f>'NFR-budsjett'!D35+'NFR - Partner 1'!D35+'NFR - Partner 2'!D35+'NFR - Partner 3'!D35+'NFR - Partner 4'!D35+'NFR - Partner 5'!D35+'NFR - Partner 6'!D35+'NFR - Partner 7'!D35+'NFR - Partner 8'!D35+'NFR - Partner 9'!D35+'NFR - Partner 10'!D35</f>
        <v>0</v>
      </c>
      <c r="E35" s="430">
        <f>'NFR-budsjett'!E35+'NFR - Partner 1'!E35+'NFR - Partner 2'!E35+'NFR - Partner 3'!E35+'NFR - Partner 4'!E35+'NFR - Partner 5'!E35+'NFR - Partner 6'!E35+'NFR - Partner 7'!E35+'NFR - Partner 8'!E35+'NFR - Partner 9'!E35+'NFR - Partner 10'!E35</f>
        <v>0</v>
      </c>
      <c r="F35" s="430">
        <f>'NFR-budsjett'!F35+'NFR - Partner 1'!F35+'NFR - Partner 2'!F35+'NFR - Partner 3'!F35+'NFR - Partner 4'!F35+'NFR - Partner 5'!F35+'NFR - Partner 6'!F35+'NFR - Partner 7'!F35+'NFR - Partner 8'!F35+'NFR - Partner 9'!F35+'NFR - Partner 10'!F35</f>
        <v>0</v>
      </c>
      <c r="G35" s="430">
        <f>'NFR-budsjett'!G35+'NFR - Partner 1'!G35+'NFR - Partner 2'!G35+'NFR - Partner 3'!G35+'NFR - Partner 4'!G35+'NFR - Partner 5'!G35+'NFR - Partner 6'!G35+'NFR - Partner 7'!G35+'NFR - Partner 8'!G35+'NFR - Partner 9'!G35+'NFR - Partner 10'!G35</f>
        <v>0</v>
      </c>
      <c r="H35" s="430">
        <f>'NFR-budsjett'!H35+'NFR - Partner 1'!H35+'NFR - Partner 2'!H35+'NFR - Partner 3'!H35+'NFR - Partner 4'!H35+'NFR - Partner 5'!H35+'NFR - Partner 6'!H35+'NFR - Partner 7'!H35+'NFR - Partner 8'!H35+'NFR - Partner 9'!H35+'NFR - Partner 10'!H35</f>
        <v>0</v>
      </c>
      <c r="I35" s="430">
        <f>'NFR-budsjett'!I35+'NFR - Partner 1'!I35+'NFR - Partner 2'!I35+'NFR - Partner 3'!I35+'NFR - Partner 4'!I35+'NFR - Partner 5'!I35+'NFR - Partner 6'!I35+'NFR - Partner 7'!I35+'NFR - Partner 8'!I35+'NFR - Partner 9'!I35+'NFR - Partner 10'!I35</f>
        <v>0</v>
      </c>
      <c r="J35" s="430">
        <f>'NFR-budsjett'!J35+'NFR - Partner 1'!J35+'NFR - Partner 2'!J35+'NFR - Partner 3'!J35+'NFR - Partner 4'!J35+'NFR - Partner 5'!J35+'NFR - Partner 6'!J35+'NFR - Partner 7'!J35+'NFR - Partner 8'!J35+'NFR - Partner 9'!J35+'NFR - Partner 10'!J35</f>
        <v>0</v>
      </c>
      <c r="K35" s="430">
        <f>'NFR-budsjett'!K35+'NFR - Partner 1'!K35+'NFR - Partner 2'!K35+'NFR - Partner 3'!K35+'NFR - Partner 4'!K35+'NFR - Partner 5'!K35+'NFR - Partner 6'!K35+'NFR - Partner 7'!K35+'NFR - Partner 8'!K35+'NFR - Partner 9'!K35+'NFR - Partner 10'!K35</f>
        <v>0</v>
      </c>
      <c r="L35" s="430">
        <f>'NFR-budsjett'!L35+'NFR - Partner 1'!L35+'NFR - Partner 2'!L35+'NFR - Partner 3'!L35+'NFR - Partner 4'!L35+'NFR - Partner 5'!L35+'NFR - Partner 6'!L35+'NFR - Partner 7'!L35+'NFR - Partner 8'!L35+'NFR - Partner 9'!L35+'NFR - Partner 10'!L35</f>
        <v>0</v>
      </c>
      <c r="M35" s="430">
        <f t="shared" si="16"/>
        <v>0</v>
      </c>
      <c r="N35" s="424">
        <f t="shared" si="15"/>
        <v>0</v>
      </c>
    </row>
    <row r="36" spans="2:14" x14ac:dyDescent="0.2">
      <c r="B36" s="2" t="s">
        <v>446</v>
      </c>
      <c r="C36" s="430">
        <f>'NFR-budsjett'!C36+'NFR - Partner 1'!C36+'NFR - Partner 2'!C36+'NFR - Partner 3'!C36+'NFR - Partner 4'!C36+'NFR - Partner 5'!C36+'NFR - Partner 6'!C36+'NFR - Partner 7'!C36+'NFR - Partner 8'!C36+'NFR - Partner 9'!C36+'NFR - Partner 10'!C36</f>
        <v>0</v>
      </c>
      <c r="D36" s="430">
        <f>'NFR-budsjett'!D36+'NFR - Partner 1'!D36+'NFR - Partner 2'!D36+'NFR - Partner 3'!D36+'NFR - Partner 4'!D36+'NFR - Partner 5'!D36+'NFR - Partner 6'!D36+'NFR - Partner 7'!D36+'NFR - Partner 8'!D36+'NFR - Partner 9'!D36+'NFR - Partner 10'!D36</f>
        <v>0</v>
      </c>
      <c r="E36" s="430">
        <f>'NFR-budsjett'!E36+'NFR - Partner 1'!E36+'NFR - Partner 2'!E36+'NFR - Partner 3'!E36+'NFR - Partner 4'!E36+'NFR - Partner 5'!E36+'NFR - Partner 6'!E36+'NFR - Partner 7'!E36+'NFR - Partner 8'!E36+'NFR - Partner 9'!E36+'NFR - Partner 10'!E36</f>
        <v>0</v>
      </c>
      <c r="F36" s="430">
        <f>'NFR-budsjett'!F36+'NFR - Partner 1'!F36+'NFR - Partner 2'!F36+'NFR - Partner 3'!F36+'NFR - Partner 4'!F36+'NFR - Partner 5'!F36+'NFR - Partner 6'!F36+'NFR - Partner 7'!F36+'NFR - Partner 8'!F36+'NFR - Partner 9'!F36+'NFR - Partner 10'!F36</f>
        <v>0</v>
      </c>
      <c r="G36" s="430">
        <f>'NFR-budsjett'!G36+'NFR - Partner 1'!G36+'NFR - Partner 2'!G36+'NFR - Partner 3'!G36+'NFR - Partner 4'!G36+'NFR - Partner 5'!G36+'NFR - Partner 6'!G36+'NFR - Partner 7'!G36+'NFR - Partner 8'!G36+'NFR - Partner 9'!G36+'NFR - Partner 10'!G36</f>
        <v>0</v>
      </c>
      <c r="H36" s="430">
        <f>'NFR-budsjett'!H36+'NFR - Partner 1'!H36+'NFR - Partner 2'!H36+'NFR - Partner 3'!H36+'NFR - Partner 4'!H36+'NFR - Partner 5'!H36+'NFR - Partner 6'!H36+'NFR - Partner 7'!H36+'NFR - Partner 8'!H36+'NFR - Partner 9'!H36+'NFR - Partner 10'!H36</f>
        <v>0</v>
      </c>
      <c r="I36" s="430">
        <f>'NFR-budsjett'!I36+'NFR - Partner 1'!I36+'NFR - Partner 2'!I36+'NFR - Partner 3'!I36+'NFR - Partner 4'!I36+'NFR - Partner 5'!I36+'NFR - Partner 6'!I36+'NFR - Partner 7'!I36+'NFR - Partner 8'!I36+'NFR - Partner 9'!I36+'NFR - Partner 10'!I36</f>
        <v>0</v>
      </c>
      <c r="J36" s="430">
        <f>'NFR-budsjett'!J36+'NFR - Partner 1'!J36+'NFR - Partner 2'!J36+'NFR - Partner 3'!J36+'NFR - Partner 4'!J36+'NFR - Partner 5'!J36+'NFR - Partner 6'!J36+'NFR - Partner 7'!J36+'NFR - Partner 8'!J36+'NFR - Partner 9'!J36+'NFR - Partner 10'!J36</f>
        <v>0</v>
      </c>
      <c r="K36" s="430">
        <f>'NFR-budsjett'!K36+'NFR - Partner 1'!K36+'NFR - Partner 2'!K36+'NFR - Partner 3'!K36+'NFR - Partner 4'!K36+'NFR - Partner 5'!K36+'NFR - Partner 6'!K36+'NFR - Partner 7'!K36+'NFR - Partner 8'!K36+'NFR - Partner 9'!K36+'NFR - Partner 10'!K36</f>
        <v>0</v>
      </c>
      <c r="L36" s="430">
        <f>'NFR-budsjett'!L36+'NFR - Partner 1'!L36+'NFR - Partner 2'!L36+'NFR - Partner 3'!L36+'NFR - Partner 4'!L36+'NFR - Partner 5'!L36+'NFR - Partner 6'!L36+'NFR - Partner 7'!L36+'NFR - Partner 8'!L36+'NFR - Partner 9'!L36+'NFR - Partner 10'!L36</f>
        <v>0</v>
      </c>
      <c r="M36" s="430">
        <f t="shared" si="16"/>
        <v>0</v>
      </c>
      <c r="N36" s="424">
        <f t="shared" si="15"/>
        <v>0</v>
      </c>
    </row>
    <row r="37" spans="2:14" x14ac:dyDescent="0.2">
      <c r="B37" s="2" t="s">
        <v>399</v>
      </c>
      <c r="C37" s="430">
        <f>'NFR-budsjett'!C37+'NFR - Partner 1'!C37+'NFR - Partner 2'!C37+'NFR - Partner 3'!C37+'NFR - Partner 4'!C37+'NFR - Partner 5'!C37+'NFR - Partner 6'!C37+'NFR - Partner 7'!C37+'NFR - Partner 8'!C37+'NFR - Partner 9'!C37+'NFR - Partner 10'!C37</f>
        <v>0</v>
      </c>
      <c r="D37" s="430">
        <f>'NFR-budsjett'!D37+'NFR - Partner 1'!D37+'NFR - Partner 2'!D37+'NFR - Partner 3'!D37+'NFR - Partner 4'!D37+'NFR - Partner 5'!D37+'NFR - Partner 6'!D37+'NFR - Partner 7'!D37+'NFR - Partner 8'!D37+'NFR - Partner 9'!D37+'NFR - Partner 10'!D37</f>
        <v>0</v>
      </c>
      <c r="E37" s="430">
        <f>'NFR-budsjett'!E37+'NFR - Partner 1'!E37+'NFR - Partner 2'!E37+'NFR - Partner 3'!E37+'NFR - Partner 4'!E37+'NFR - Partner 5'!E37+'NFR - Partner 6'!E37+'NFR - Partner 7'!E37+'NFR - Partner 8'!E37+'NFR - Partner 9'!E37+'NFR - Partner 10'!E37</f>
        <v>0</v>
      </c>
      <c r="F37" s="430">
        <f>'NFR-budsjett'!F37+'NFR - Partner 1'!F37+'NFR - Partner 2'!F37+'NFR - Partner 3'!F37+'NFR - Partner 4'!F37+'NFR - Partner 5'!F37+'NFR - Partner 6'!F37+'NFR - Partner 7'!F37+'NFR - Partner 8'!F37+'NFR - Partner 9'!F37+'NFR - Partner 10'!F37</f>
        <v>0</v>
      </c>
      <c r="G37" s="430">
        <f>'NFR-budsjett'!G37+'NFR - Partner 1'!G37+'NFR - Partner 2'!G37+'NFR - Partner 3'!G37+'NFR - Partner 4'!G37+'NFR - Partner 5'!G37+'NFR - Partner 6'!G37+'NFR - Partner 7'!G37+'NFR - Partner 8'!G37+'NFR - Partner 9'!G37+'NFR - Partner 10'!G37</f>
        <v>0</v>
      </c>
      <c r="H37" s="430">
        <f>'NFR-budsjett'!H37+'NFR - Partner 1'!H37+'NFR - Partner 2'!H37+'NFR - Partner 3'!H37+'NFR - Partner 4'!H37+'NFR - Partner 5'!H37+'NFR - Partner 6'!H37+'NFR - Partner 7'!H37+'NFR - Partner 8'!H37+'NFR - Partner 9'!H37+'NFR - Partner 10'!H37</f>
        <v>0</v>
      </c>
      <c r="I37" s="430">
        <f>'NFR-budsjett'!I37+'NFR - Partner 1'!I37+'NFR - Partner 2'!I37+'NFR - Partner 3'!I37+'NFR - Partner 4'!I37+'NFR - Partner 5'!I37+'NFR - Partner 6'!I37+'NFR - Partner 7'!I37+'NFR - Partner 8'!I37+'NFR - Partner 9'!I37+'NFR - Partner 10'!I37</f>
        <v>0</v>
      </c>
      <c r="J37" s="430">
        <f>'NFR-budsjett'!J37+'NFR - Partner 1'!J37+'NFR - Partner 2'!J37+'NFR - Partner 3'!J37+'NFR - Partner 4'!J37+'NFR - Partner 5'!J37+'NFR - Partner 6'!J37+'NFR - Partner 7'!J37+'NFR - Partner 8'!J37+'NFR - Partner 9'!J37+'NFR - Partner 10'!J37</f>
        <v>0</v>
      </c>
      <c r="K37" s="430">
        <f>'NFR-budsjett'!K37+'NFR - Partner 1'!K37+'NFR - Partner 2'!K37+'NFR - Partner 3'!K37+'NFR - Partner 4'!K37+'NFR - Partner 5'!K37+'NFR - Partner 6'!K37+'NFR - Partner 7'!K37+'NFR - Partner 8'!K37+'NFR - Partner 9'!K37+'NFR - Partner 10'!K37</f>
        <v>0</v>
      </c>
      <c r="L37" s="430">
        <f>'NFR-budsjett'!L37+'NFR - Partner 1'!L37+'NFR - Partner 2'!L37+'NFR - Partner 3'!L37+'NFR - Partner 4'!L37+'NFR - Partner 5'!L37+'NFR - Partner 6'!L37+'NFR - Partner 7'!L37+'NFR - Partner 8'!L37+'NFR - Partner 9'!L37+'NFR - Partner 10'!L37</f>
        <v>0</v>
      </c>
      <c r="M37" s="430">
        <f t="shared" si="16"/>
        <v>0</v>
      </c>
      <c r="N37" s="424">
        <f t="shared" si="15"/>
        <v>0</v>
      </c>
    </row>
    <row r="38" spans="2:14" ht="15" x14ac:dyDescent="0.25">
      <c r="B38" s="12" t="s">
        <v>447</v>
      </c>
      <c r="C38" s="51">
        <f t="shared" ref="C38:M38" si="17">SUM(C31:C37)</f>
        <v>0</v>
      </c>
      <c r="D38" s="51">
        <f t="shared" si="17"/>
        <v>0</v>
      </c>
      <c r="E38" s="51">
        <f t="shared" si="17"/>
        <v>0</v>
      </c>
      <c r="F38" s="51">
        <f t="shared" si="17"/>
        <v>0</v>
      </c>
      <c r="G38" s="51">
        <f t="shared" si="17"/>
        <v>0</v>
      </c>
      <c r="H38" s="51">
        <f t="shared" si="17"/>
        <v>0</v>
      </c>
      <c r="I38" s="51">
        <f t="shared" si="17"/>
        <v>0</v>
      </c>
      <c r="J38" s="51">
        <f t="shared" si="17"/>
        <v>0</v>
      </c>
      <c r="K38" s="51">
        <f t="shared" si="17"/>
        <v>0</v>
      </c>
      <c r="L38" s="51">
        <f t="shared" si="17"/>
        <v>0</v>
      </c>
      <c r="M38" s="51">
        <f t="shared" si="17"/>
        <v>0</v>
      </c>
      <c r="N38" s="51">
        <f>SUM(N31:N37)</f>
        <v>0</v>
      </c>
    </row>
    <row r="39" spans="2:14" x14ac:dyDescent="0.2">
      <c r="B39" t="s">
        <v>427</v>
      </c>
      <c r="C39" s="424">
        <f>'NFR-budsjett'!C39+'NFR - Partner 1'!C39+'NFR - Partner 2'!C39+'NFR - Partner 3'!C39+'NFR - Partner 4'!C39+'NFR - Partner 5'!C39+'NFR - Partner 6'!C39+'NFR - Partner 7'!C39+'NFR - Partner 8'!C39+'NFR - Partner 9'!C39+'NFR - Partner 10'!C39</f>
        <v>0</v>
      </c>
      <c r="D39" s="424">
        <f>'NFR-budsjett'!D39+'NFR - Partner 1'!D39+'NFR - Partner 2'!D39+'NFR - Partner 3'!D39+'NFR - Partner 4'!D39+'NFR - Partner 5'!D39+'NFR - Partner 6'!D39+'NFR - Partner 7'!D39+'NFR - Partner 8'!D39+'NFR - Partner 9'!D39+'NFR - Partner 10'!D39</f>
        <v>0</v>
      </c>
      <c r="E39" s="424">
        <f>'NFR-budsjett'!E39+'NFR - Partner 1'!E39+'NFR - Partner 2'!E39+'NFR - Partner 3'!E39+'NFR - Partner 4'!E39+'NFR - Partner 5'!E39+'NFR - Partner 6'!E39+'NFR - Partner 7'!E39+'NFR - Partner 8'!E39+'NFR - Partner 9'!E39+'NFR - Partner 10'!E39</f>
        <v>0</v>
      </c>
      <c r="F39" s="424">
        <f>'NFR-budsjett'!F39+'NFR - Partner 1'!F39+'NFR - Partner 2'!F39+'NFR - Partner 3'!F39+'NFR - Partner 4'!F39+'NFR - Partner 5'!F39+'NFR - Partner 6'!F39+'NFR - Partner 7'!F39+'NFR - Partner 8'!F39+'NFR - Partner 9'!F39+'NFR - Partner 10'!F39</f>
        <v>0</v>
      </c>
      <c r="G39" s="424">
        <f>'NFR-budsjett'!G39+'NFR - Partner 1'!G39+'NFR - Partner 2'!G39+'NFR - Partner 3'!G39+'NFR - Partner 4'!G39+'NFR - Partner 5'!G39+'NFR - Partner 6'!G39+'NFR - Partner 7'!G39+'NFR - Partner 8'!G39+'NFR - Partner 9'!G39+'NFR - Partner 10'!G39</f>
        <v>0</v>
      </c>
      <c r="H39" s="424">
        <f>'NFR-budsjett'!H39+'NFR - Partner 1'!H39+'NFR - Partner 2'!H39+'NFR - Partner 3'!H39+'NFR - Partner 4'!H39+'NFR - Partner 5'!H39+'NFR - Partner 6'!H39+'NFR - Partner 7'!H39+'NFR - Partner 8'!H39+'NFR - Partner 9'!H39+'NFR - Partner 10'!H39</f>
        <v>0</v>
      </c>
      <c r="I39" s="424">
        <f>'NFR-budsjett'!I39+'NFR - Partner 1'!I39+'NFR - Partner 2'!I39+'NFR - Partner 3'!I39+'NFR - Partner 4'!I39+'NFR - Partner 5'!I39+'NFR - Partner 6'!I39+'NFR - Partner 7'!I39+'NFR - Partner 8'!I39+'NFR - Partner 9'!I39+'NFR - Partner 10'!I39</f>
        <v>0</v>
      </c>
      <c r="J39" s="424">
        <f>'NFR-budsjett'!J39+'NFR - Partner 1'!J39+'NFR - Partner 2'!J39+'NFR - Partner 3'!J39+'NFR - Partner 4'!J39+'NFR - Partner 5'!J39+'NFR - Partner 6'!J39+'NFR - Partner 7'!J39+'NFR - Partner 8'!J39+'NFR - Partner 9'!J39+'NFR - Partner 10'!J39</f>
        <v>0</v>
      </c>
      <c r="K39" s="424">
        <f>'NFR-budsjett'!K39+'NFR - Partner 1'!K39+'NFR - Partner 2'!K39+'NFR - Partner 3'!K39+'NFR - Partner 4'!K39+'NFR - Partner 5'!K39+'NFR - Partner 6'!K39+'NFR - Partner 7'!K39+'NFR - Partner 8'!K39+'NFR - Partner 9'!K39+'NFR - Partner 10'!K39</f>
        <v>0</v>
      </c>
      <c r="L39" s="424">
        <f>'NFR-budsjett'!L39+'NFR - Partner 1'!L39+'NFR - Partner 2'!L39+'NFR - Partner 3'!L39+'NFR - Partner 4'!L39+'NFR - Partner 5'!L39+'NFR - Partner 6'!L39+'NFR - Partner 7'!L39+'NFR - Partner 8'!L39+'NFR - Partner 9'!L39+'NFR - Partner 10'!L39</f>
        <v>0</v>
      </c>
      <c r="M39" s="430">
        <f t="shared" si="16"/>
        <v>0</v>
      </c>
      <c r="N39" s="424">
        <f>SUM(C39:L39)</f>
        <v>0</v>
      </c>
    </row>
    <row r="40" spans="2:14" x14ac:dyDescent="0.2">
      <c r="B40" t="s">
        <v>428</v>
      </c>
      <c r="C40" s="424">
        <f>'NFR-budsjett'!C40+'NFR - Partner 1'!C40+'NFR - Partner 2'!C40+'NFR - Partner 3'!C40+'NFR - Partner 4'!C40+'NFR - Partner 5'!C40+'NFR - Partner 6'!C40+'NFR - Partner 7'!C40+'NFR - Partner 8'!C40+'NFR - Partner 9'!C40+'NFR - Partner 10'!C40</f>
        <v>0</v>
      </c>
      <c r="D40" s="424">
        <f>'NFR-budsjett'!D40+'NFR - Partner 1'!D40+'NFR - Partner 2'!D40+'NFR - Partner 3'!D40+'NFR - Partner 4'!D40+'NFR - Partner 5'!D40+'NFR - Partner 6'!D40+'NFR - Partner 7'!D40+'NFR - Partner 8'!D40+'NFR - Partner 9'!D40+'NFR - Partner 10'!D40</f>
        <v>0</v>
      </c>
      <c r="E40" s="424">
        <f>'NFR-budsjett'!E40+'NFR - Partner 1'!E40+'NFR - Partner 2'!E40+'NFR - Partner 3'!E40+'NFR - Partner 4'!E40+'NFR - Partner 5'!E40+'NFR - Partner 6'!E40+'NFR - Partner 7'!E40+'NFR - Partner 8'!E40+'NFR - Partner 9'!E40+'NFR - Partner 10'!E40</f>
        <v>0</v>
      </c>
      <c r="F40" s="424">
        <f>'NFR-budsjett'!F40+'NFR - Partner 1'!F40+'NFR - Partner 2'!F40+'NFR - Partner 3'!F40+'NFR - Partner 4'!F40+'NFR - Partner 5'!F40+'NFR - Partner 6'!F40+'NFR - Partner 7'!F40+'NFR - Partner 8'!F40+'NFR - Partner 9'!F40+'NFR - Partner 10'!F40</f>
        <v>0</v>
      </c>
      <c r="G40" s="424">
        <f>'NFR-budsjett'!G40+'NFR - Partner 1'!G40+'NFR - Partner 2'!G40+'NFR - Partner 3'!G40+'NFR - Partner 4'!G40+'NFR - Partner 5'!G40+'NFR - Partner 6'!G40+'NFR - Partner 7'!G40+'NFR - Partner 8'!G40+'NFR - Partner 9'!G40+'NFR - Partner 10'!G40</f>
        <v>0</v>
      </c>
      <c r="H40" s="424">
        <f>'NFR-budsjett'!H40+'NFR - Partner 1'!H40+'NFR - Partner 2'!H40+'NFR - Partner 3'!H40+'NFR - Partner 4'!H40+'NFR - Partner 5'!H40+'NFR - Partner 6'!H40+'NFR - Partner 7'!H40+'NFR - Partner 8'!H40+'NFR - Partner 9'!H40+'NFR - Partner 10'!H40</f>
        <v>0</v>
      </c>
      <c r="I40" s="424">
        <f>'NFR-budsjett'!I40+'NFR - Partner 1'!I40+'NFR - Partner 2'!I40+'NFR - Partner 3'!I40+'NFR - Partner 4'!I40+'NFR - Partner 5'!I40+'NFR - Partner 6'!I40+'NFR - Partner 7'!I40+'NFR - Partner 8'!I40+'NFR - Partner 9'!I40+'NFR - Partner 10'!I40</f>
        <v>0</v>
      </c>
      <c r="J40" s="424">
        <f>'NFR-budsjett'!J40+'NFR - Partner 1'!J40+'NFR - Partner 2'!J40+'NFR - Partner 3'!J40+'NFR - Partner 4'!J40+'NFR - Partner 5'!J40+'NFR - Partner 6'!J40+'NFR - Partner 7'!J40+'NFR - Partner 8'!J40+'NFR - Partner 9'!J40+'NFR - Partner 10'!J40</f>
        <v>0</v>
      </c>
      <c r="K40" s="424">
        <f>'NFR-budsjett'!K40+'NFR - Partner 1'!K40+'NFR - Partner 2'!K40+'NFR - Partner 3'!K40+'NFR - Partner 4'!K40+'NFR - Partner 5'!K40+'NFR - Partner 6'!K40+'NFR - Partner 7'!K40+'NFR - Partner 8'!K40+'NFR - Partner 9'!K40+'NFR - Partner 10'!K40</f>
        <v>0</v>
      </c>
      <c r="L40" s="424">
        <f>'NFR-budsjett'!L40+'NFR - Partner 1'!L40+'NFR - Partner 2'!L40+'NFR - Partner 3'!L40+'NFR - Partner 4'!L40+'NFR - Partner 5'!L40+'NFR - Partner 6'!L40+'NFR - Partner 7'!L40+'NFR - Partner 8'!L40+'NFR - Partner 9'!L40+'NFR - Partner 10'!L40</f>
        <v>0</v>
      </c>
      <c r="M40" s="430">
        <f t="shared" si="16"/>
        <v>0</v>
      </c>
      <c r="N40" s="424">
        <f t="shared" ref="N40:N41" si="18">SUM(C40:L40)</f>
        <v>0</v>
      </c>
    </row>
    <row r="41" spans="2:14" x14ac:dyDescent="0.2">
      <c r="B41" t="s">
        <v>429</v>
      </c>
      <c r="C41" s="424">
        <f>'NFR-budsjett'!C41+'NFR - Partner 1'!C41+'NFR - Partner 2'!C41+'NFR - Partner 3'!C41+'NFR - Partner 4'!C41+'NFR - Partner 5'!C41+'NFR - Partner 6'!C41+'NFR - Partner 7'!C41+'NFR - Partner 8'!C41+'NFR - Partner 9'!C41+'NFR - Partner 10'!C41</f>
        <v>0</v>
      </c>
      <c r="D41" s="424">
        <f>'NFR-budsjett'!D41+'NFR - Partner 1'!D41+'NFR - Partner 2'!D41+'NFR - Partner 3'!D41+'NFR - Partner 4'!D41+'NFR - Partner 5'!D41+'NFR - Partner 6'!D41+'NFR - Partner 7'!D41+'NFR - Partner 8'!D41+'NFR - Partner 9'!D41+'NFR - Partner 10'!D41</f>
        <v>1860277</v>
      </c>
      <c r="E41" s="424">
        <f>'NFR-budsjett'!E41+'NFR - Partner 1'!E41+'NFR - Partner 2'!E41+'NFR - Partner 3'!E41+'NFR - Partner 4'!E41+'NFR - Partner 5'!E41+'NFR - Partner 6'!E41+'NFR - Partner 7'!E41+'NFR - Partner 8'!E41+'NFR - Partner 9'!E41+'NFR - Partner 10'!E41</f>
        <v>0</v>
      </c>
      <c r="F41" s="424">
        <f>'NFR-budsjett'!F41+'NFR - Partner 1'!F41+'NFR - Partner 2'!F41+'NFR - Partner 3'!F41+'NFR - Partner 4'!F41+'NFR - Partner 5'!F41+'NFR - Partner 6'!F41+'NFR - Partner 7'!F41+'NFR - Partner 8'!F41+'NFR - Partner 9'!F41+'NFR - Partner 10'!F41</f>
        <v>0</v>
      </c>
      <c r="G41" s="424">
        <f>'NFR-budsjett'!G41+'NFR - Partner 1'!G41+'NFR - Partner 2'!G41+'NFR - Partner 3'!G41+'NFR - Partner 4'!G41+'NFR - Partner 5'!G41+'NFR - Partner 6'!G41+'NFR - Partner 7'!G41+'NFR - Partner 8'!G41+'NFR - Partner 9'!G41+'NFR - Partner 10'!G41</f>
        <v>0</v>
      </c>
      <c r="H41" s="424">
        <f>'NFR-budsjett'!H41+'NFR - Partner 1'!H41+'NFR - Partner 2'!H41+'NFR - Partner 3'!H41+'NFR - Partner 4'!H41+'NFR - Partner 5'!H41+'NFR - Partner 6'!H41+'NFR - Partner 7'!H41+'NFR - Partner 8'!H41+'NFR - Partner 9'!H41+'NFR - Partner 10'!H41</f>
        <v>0</v>
      </c>
      <c r="I41" s="424">
        <f>'NFR-budsjett'!I41+'NFR - Partner 1'!I41+'NFR - Partner 2'!I41+'NFR - Partner 3'!I41+'NFR - Partner 4'!I41+'NFR - Partner 5'!I41+'NFR - Partner 6'!I41+'NFR - Partner 7'!I41+'NFR - Partner 8'!I41+'NFR - Partner 9'!I41+'NFR - Partner 10'!I41</f>
        <v>0</v>
      </c>
      <c r="J41" s="424">
        <f>'NFR-budsjett'!J41+'NFR - Partner 1'!J41+'NFR - Partner 2'!J41+'NFR - Partner 3'!J41+'NFR - Partner 4'!J41+'NFR - Partner 5'!J41+'NFR - Partner 6'!J41+'NFR - Partner 7'!J41+'NFR - Partner 8'!J41+'NFR - Partner 9'!J41+'NFR - Partner 10'!J41</f>
        <v>0</v>
      </c>
      <c r="K41" s="424">
        <f>'NFR-budsjett'!K41+'NFR - Partner 1'!K41+'NFR - Partner 2'!K41+'NFR - Partner 3'!K41+'NFR - Partner 4'!K41+'NFR - Partner 5'!K41+'NFR - Partner 6'!K41+'NFR - Partner 7'!K41+'NFR - Partner 8'!K41+'NFR - Partner 9'!K41+'NFR - Partner 10'!K41</f>
        <v>0</v>
      </c>
      <c r="L41" s="424">
        <f>'NFR-budsjett'!L41+'NFR - Partner 1'!L41+'NFR - Partner 2'!L41+'NFR - Partner 3'!L41+'NFR - Partner 4'!L41+'NFR - Partner 5'!L41+'NFR - Partner 6'!L41+'NFR - Partner 7'!L41+'NFR - Partner 8'!L41+'NFR - Partner 9'!L41+'NFR - Partner 10'!L41</f>
        <v>0</v>
      </c>
      <c r="M41" s="430">
        <f t="shared" si="16"/>
        <v>0</v>
      </c>
      <c r="N41" s="424">
        <f t="shared" si="18"/>
        <v>1860277</v>
      </c>
    </row>
    <row r="42" spans="2:14" ht="15" x14ac:dyDescent="0.25">
      <c r="B42" s="12" t="s">
        <v>140</v>
      </c>
      <c r="C42" s="51">
        <f>SUM(C38:C41)</f>
        <v>0</v>
      </c>
      <c r="D42" s="51">
        <f t="shared" ref="D42:N42" si="19">SUM(D38:D41)</f>
        <v>1860277</v>
      </c>
      <c r="E42" s="51">
        <f t="shared" si="19"/>
        <v>0</v>
      </c>
      <c r="F42" s="51">
        <f t="shared" si="19"/>
        <v>0</v>
      </c>
      <c r="G42" s="51">
        <f t="shared" si="19"/>
        <v>0</v>
      </c>
      <c r="H42" s="51">
        <f t="shared" si="19"/>
        <v>0</v>
      </c>
      <c r="I42" s="51">
        <f t="shared" si="19"/>
        <v>0</v>
      </c>
      <c r="J42" s="51">
        <f t="shared" si="19"/>
        <v>0</v>
      </c>
      <c r="K42" s="51">
        <f t="shared" si="19"/>
        <v>0</v>
      </c>
      <c r="L42" s="51">
        <f t="shared" si="19"/>
        <v>0</v>
      </c>
      <c r="M42" s="51">
        <f t="shared" si="19"/>
        <v>0</v>
      </c>
      <c r="N42" s="51">
        <f t="shared" si="19"/>
        <v>1860277</v>
      </c>
    </row>
    <row r="43" spans="2:14" x14ac:dyDescent="0.2">
      <c r="B43" s="52"/>
      <c r="C43" s="53"/>
      <c r="D43" s="53"/>
      <c r="E43" s="53"/>
      <c r="F43" s="53"/>
      <c r="G43" s="53"/>
      <c r="H43" s="53"/>
      <c r="I43" s="53"/>
      <c r="J43" s="53"/>
      <c r="K43" s="53"/>
      <c r="L43" s="53"/>
      <c r="M43" s="53"/>
      <c r="N43" s="53"/>
    </row>
    <row r="47" spans="2:14" x14ac:dyDescent="0.2">
      <c r="C47" s="53"/>
    </row>
  </sheetData>
  <sheetProtection algorithmName="SHA-512" hashValue="zwil//ADWuAruhHTDKb+j4u5lskfHENdKzVIC9fE4jkZ4xt1BAhIaqcGOcfDdQ17NzcoPl9cuMg174YMQw/QVA==" saltValue="koQ1QUmBJ2XjV1kff9hZmg==" spinCount="100000" sheet="1" objects="1" scenarios="1"/>
  <pageMargins left="0.7" right="0.7" top="0.75" bottom="0.75" header="0.3" footer="0.3"/>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tabColor rgb="FF0070C0"/>
    <pageSetUpPr fitToPage="1"/>
  </sheetPr>
  <dimension ref="B1:N47"/>
  <sheetViews>
    <sheetView showGridLines="0" topLeftCell="A4" zoomScaleNormal="100" workbookViewId="0">
      <selection activeCell="C5" sqref="C5:L5"/>
    </sheetView>
  </sheetViews>
  <sheetFormatPr baseColWidth="10" defaultColWidth="9.140625" defaultRowHeight="12.75" x14ac:dyDescent="0.2"/>
  <cols>
    <col min="1" max="1" width="1.42578125" customWidth="1"/>
    <col min="2" max="2" width="37.140625" customWidth="1"/>
    <col min="3" max="13" width="10.85546875" customWidth="1"/>
    <col min="14" max="14" width="10.140625" customWidth="1"/>
    <col min="15" max="15" width="10.42578125" customWidth="1"/>
  </cols>
  <sheetData>
    <row r="1" spans="2:13" ht="15.75" x14ac:dyDescent="0.25">
      <c r="B1" s="49" t="s">
        <v>425</v>
      </c>
    </row>
    <row r="3" spans="2:13" ht="15" x14ac:dyDescent="0.25">
      <c r="B3" s="42" t="s">
        <v>426</v>
      </c>
    </row>
    <row r="4" spans="2:13"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144</v>
      </c>
    </row>
    <row r="5" spans="2:13" x14ac:dyDescent="0.2">
      <c r="B5" s="2" t="s">
        <v>214</v>
      </c>
      <c r="C5" s="50">
        <f>C38</f>
        <v>0</v>
      </c>
      <c r="D5" s="50">
        <f t="shared" ref="D5:L5" si="0">D38</f>
        <v>0</v>
      </c>
      <c r="E5" s="50">
        <f t="shared" si="0"/>
        <v>0</v>
      </c>
      <c r="F5" s="50">
        <f t="shared" si="0"/>
        <v>0</v>
      </c>
      <c r="G5" s="50">
        <f t="shared" si="0"/>
        <v>0</v>
      </c>
      <c r="H5" s="50">
        <f t="shared" si="0"/>
        <v>0</v>
      </c>
      <c r="I5" s="50">
        <f t="shared" si="0"/>
        <v>0</v>
      </c>
      <c r="J5" s="50">
        <f t="shared" si="0"/>
        <v>0</v>
      </c>
      <c r="K5" s="50">
        <f t="shared" si="0"/>
        <v>0</v>
      </c>
      <c r="L5" s="50">
        <f t="shared" si="0"/>
        <v>0</v>
      </c>
      <c r="M5" s="50">
        <f>SUM(C5:L5)</f>
        <v>0</v>
      </c>
    </row>
    <row r="6" spans="2:13" x14ac:dyDescent="0.2">
      <c r="B6" s="2" t="s">
        <v>427</v>
      </c>
      <c r="C6" s="50">
        <f>SUMIF(Budsjett_FL!$B$4:$B$179,"Innkjøp av FoU-tjenester",Budsjett_FL!K4:K179)</f>
        <v>0</v>
      </c>
      <c r="D6" s="50">
        <f>SUMIF(Budsjett_FL!$B$4:$B$179,"Innkjøp av FoU-tjenester",Budsjett_FL!L4:L179)</f>
        <v>0</v>
      </c>
      <c r="E6" s="50">
        <f>SUMIF(Budsjett_FL!$B$4:$B$179,"Innkjøp av FoU-tjenester",Budsjett_FL!M4:M179)</f>
        <v>0</v>
      </c>
      <c r="F6" s="50">
        <f>SUMIF(Budsjett_FL!$B$4:$B$179,"Innkjøp av FoU-tjenester",Budsjett_FL!N4:N179)</f>
        <v>0</v>
      </c>
      <c r="G6" s="50">
        <f>SUMIF(Budsjett_FL!$B$4:$B$179,"Innkjøp av FoU-tjenester",Budsjett_FL!O4:O179)</f>
        <v>0</v>
      </c>
      <c r="H6" s="50">
        <f>SUMIF(Budsjett_FL!$B$4:$B$179,"Innkjøp av FoU-tjenester",Budsjett_FL!P4:P179)</f>
        <v>0</v>
      </c>
      <c r="I6" s="50">
        <f>SUMIF(Budsjett_FL!$B$4:$B$179,"Innkjøp av FoU-tjenester",Budsjett_FL!Q4:Q179)</f>
        <v>0</v>
      </c>
      <c r="J6" s="50">
        <f>SUMIF(Budsjett_FL!$B$4:$B$179,"Innkjøp av FoU-tjenester",Budsjett_FL!R4:R179)</f>
        <v>0</v>
      </c>
      <c r="K6" s="50">
        <f>SUMIF(Budsjett_FL!$B$4:$B$179,"Innkjøp av FoU-tjenester",Budsjett_FL!S4:S179)</f>
        <v>0</v>
      </c>
      <c r="L6" s="50">
        <f>SUMIF(Budsjett_FL!$B$4:$B$179,"Innkjøp av FoU-tjenester",Budsjett_FL!T4:T179)</f>
        <v>0</v>
      </c>
      <c r="M6" s="50">
        <f>SUM(C6:L6)</f>
        <v>0</v>
      </c>
    </row>
    <row r="7" spans="2:13" x14ac:dyDescent="0.2">
      <c r="B7" s="2" t="s">
        <v>428</v>
      </c>
      <c r="C7" s="50">
        <f>Budsjett_FL!K60+Budsjett_FL!K61</f>
        <v>0</v>
      </c>
      <c r="D7" s="50">
        <f>Budsjett_FL!L60+Budsjett_FL!L61</f>
        <v>0</v>
      </c>
      <c r="E7" s="50">
        <f>Budsjett_FL!M60+Budsjett_FL!M61</f>
        <v>0</v>
      </c>
      <c r="F7" s="50">
        <f>Budsjett_FL!N60+Budsjett_FL!N61</f>
        <v>0</v>
      </c>
      <c r="G7" s="50">
        <f>Budsjett_FL!O60+Budsjett_FL!O61</f>
        <v>0</v>
      </c>
      <c r="H7" s="50">
        <f>Budsjett_FL!P60+Budsjett_FL!P61</f>
        <v>0</v>
      </c>
      <c r="I7" s="50">
        <f>Budsjett_FL!Q60+Budsjett_FL!Q61</f>
        <v>0</v>
      </c>
      <c r="J7" s="50">
        <f>Budsjett_FL!R60+Budsjett_FL!R61</f>
        <v>0</v>
      </c>
      <c r="K7" s="50">
        <f>Budsjett_FL!S60+Budsjett_FL!S61</f>
        <v>0</v>
      </c>
      <c r="L7" s="50">
        <f>Budsjett_FL!T60+Budsjett_FL!T61</f>
        <v>0</v>
      </c>
      <c r="M7" s="50">
        <f>SUM(C7:L7)</f>
        <v>0</v>
      </c>
    </row>
    <row r="8" spans="2:13" x14ac:dyDescent="0.2">
      <c r="B8" s="2" t="s">
        <v>429</v>
      </c>
      <c r="C8" s="50">
        <f>SUMIF(Budsjett_FL!$B$4:$B$179,"Lab./feltundersøkelser",Budsjett_FL!K4:K179)+SUMIF(Budsjett_FL!$B$4:$B$179,"Reiser/konferanser/mv.",Budsjett_FL!K4:K179)+SUMIF(Budsjett_FL!$B$4:$B$179,"Andre driftskostnader",Budsjett_FL!K4:K179)+Budsjett_FL!AR52+Budsjett_FL!K62</f>
        <v>0</v>
      </c>
      <c r="D8" s="50">
        <f>SUMIF(Budsjett_FL!$B$4:$B$179,"Lab./feltundersøkelser",Budsjett_FL!L4:L179)+SUMIF(Budsjett_FL!$B$4:$B$179,"Reiser/konferanser/mv.",Budsjett_FL!L4:L179)+SUMIF(Budsjett_FL!$B$4:$B$179,"Andre driftskostnader",Budsjett_FL!L4:L179)+Budsjett_FL!AS52+Budsjett_FL!L62</f>
        <v>0</v>
      </c>
      <c r="E8" s="50">
        <f>SUMIF(Budsjett_FL!$B$4:$B$179,"Lab./feltundersøkelser",Budsjett_FL!M4:M179)+SUMIF(Budsjett_FL!$B$4:$B$179,"Reiser/konferanser/mv.",Budsjett_FL!M4:M179)+SUMIF(Budsjett_FL!$B$4:$B$179,"Andre driftskostnader",Budsjett_FL!M4:M179)+Budsjett_FL!AT52+Budsjett_FL!M62</f>
        <v>0</v>
      </c>
      <c r="F8" s="50">
        <f>SUMIF(Budsjett_FL!$B$4:$B$179,"Lab./feltundersøkelser",Budsjett_FL!N4:N179)+SUMIF(Budsjett_FL!$B$4:$B$179,"Reiser/konferanser/mv.",Budsjett_FL!N4:N179)+SUMIF(Budsjett_FL!$B$4:$B$179,"Andre driftskostnader",Budsjett_FL!N4:N179)+Budsjett_FL!AU52+Budsjett_FL!N62</f>
        <v>0</v>
      </c>
      <c r="G8" s="50">
        <f>SUMIF(Budsjett_FL!$B$4:$B$179,"Lab./feltundersøkelser",Budsjett_FL!O4:O179)+SUMIF(Budsjett_FL!$B$4:$B$179,"Reiser/konferanser/mv.",Budsjett_FL!O4:O179)+SUMIF(Budsjett_FL!$B$4:$B$179,"Andre driftskostnader",Budsjett_FL!O4:O179)+Budsjett_FL!AV52+Budsjett_FL!O62</f>
        <v>0</v>
      </c>
      <c r="H8" s="50">
        <f>SUMIF(Budsjett_FL!$B$4:$B$179,"Lab./feltundersøkelser",Budsjett_FL!P4:P179)+SUMIF(Budsjett_FL!$B$4:$B$179,"Reiser/konferanser/mv.",Budsjett_FL!P4:P179)+SUMIF(Budsjett_FL!$B$4:$B$179,"Andre driftskostnader",Budsjett_FL!P4:P179)+Budsjett_FL!AW52+Budsjett_FL!P62</f>
        <v>0</v>
      </c>
      <c r="I8" s="50">
        <f>SUMIF(Budsjett_FL!$B$4:$B$179,"Lab./feltundersøkelser",Budsjett_FL!Q4:Q179)+SUMIF(Budsjett_FL!$B$4:$B$179,"Reiser/konferanser/mv.",Budsjett_FL!Q4:Q179)+SUMIF(Budsjett_FL!$B$4:$B$179,"Andre driftskostnader",Budsjett_FL!Q4:Q179)+Budsjett_FL!AX52+Budsjett_FL!Q62</f>
        <v>0</v>
      </c>
      <c r="J8" s="50">
        <f>SUMIF(Budsjett_FL!$B$4:$B$179,"Lab./feltundersøkelser",Budsjett_FL!R4:R179)+SUMIF(Budsjett_FL!$B$4:$B$179,"Reiser/konferanser/mv.",Budsjett_FL!R4:R179)+SUMIF(Budsjett_FL!$B$4:$B$179,"Andre driftskostnader",Budsjett_FL!R4:R179)+Budsjett_FL!AY52+Budsjett_FL!R62</f>
        <v>0</v>
      </c>
      <c r="K8" s="50">
        <f>SUMIF(Budsjett_FL!$B$4:$B$179,"Lab./feltundersøkelser",Budsjett_FL!S4:S179)+SUMIF(Budsjett_FL!$B$4:$B$179,"Reiser/konferanser/mv.",Budsjett_FL!S4:S179)+SUMIF(Budsjett_FL!$B$4:$B$179,"Andre driftskostnader",Budsjett_FL!S4:S179)+Budsjett_FL!AZ52+Budsjett_FL!S62</f>
        <v>0</v>
      </c>
      <c r="L8" s="50">
        <f>SUMIF(Budsjett_FL!$B$4:$B$179,"Lab./feltundersøkelser",Budsjett_FL!T4:T179)+SUMIF(Budsjett_FL!$B$4:$B$179,"Reiser/konferanser/mv.",Budsjett_FL!T4:T179)+SUMIF(Budsjett_FL!$B$4:$B$179,"Andre driftskostnader",Budsjett_FL!T4:T179)+Budsjett_FL!BA52+Budsjett_FL!T62</f>
        <v>0</v>
      </c>
      <c r="M8" s="50">
        <f>SUM(C8:L8)</f>
        <v>0</v>
      </c>
    </row>
    <row r="9" spans="2:13" ht="15" x14ac:dyDescent="0.25">
      <c r="B9" s="12" t="s">
        <v>430</v>
      </c>
      <c r="C9" s="51">
        <f t="shared" ref="C9:L9" si="1">SUM(C5:C8)</f>
        <v>0</v>
      </c>
      <c r="D9" s="51">
        <f t="shared" si="1"/>
        <v>0</v>
      </c>
      <c r="E9" s="51">
        <f t="shared" si="1"/>
        <v>0</v>
      </c>
      <c r="F9" s="51">
        <f t="shared" si="1"/>
        <v>0</v>
      </c>
      <c r="G9" s="51">
        <f t="shared" si="1"/>
        <v>0</v>
      </c>
      <c r="H9" s="51">
        <f t="shared" si="1"/>
        <v>0</v>
      </c>
      <c r="I9" s="51">
        <f t="shared" si="1"/>
        <v>0</v>
      </c>
      <c r="J9" s="51">
        <f t="shared" si="1"/>
        <v>0</v>
      </c>
      <c r="K9" s="51">
        <f t="shared" si="1"/>
        <v>0</v>
      </c>
      <c r="L9" s="51">
        <f t="shared" si="1"/>
        <v>0</v>
      </c>
      <c r="M9" s="51">
        <f>SUM(M5:M8)</f>
        <v>0</v>
      </c>
    </row>
    <row r="10" spans="2:13" x14ac:dyDescent="0.2">
      <c r="C10" s="43"/>
      <c r="D10" s="43"/>
      <c r="E10" s="43"/>
      <c r="F10" s="43"/>
      <c r="G10" s="43"/>
      <c r="H10" s="43"/>
      <c r="I10" s="43"/>
      <c r="J10" s="43"/>
      <c r="K10" s="43"/>
      <c r="L10" s="43"/>
      <c r="M10" s="43"/>
    </row>
    <row r="11" spans="2:13" ht="15" x14ac:dyDescent="0.25">
      <c r="B11" s="42" t="s">
        <v>431</v>
      </c>
    </row>
    <row r="12" spans="2:13" x14ac:dyDescent="0.2">
      <c r="B12" s="48"/>
      <c r="C12" s="74">
        <f>C4</f>
        <v>1</v>
      </c>
      <c r="D12" s="74">
        <f t="shared" ref="D12:L12" si="2">D4</f>
        <v>2</v>
      </c>
      <c r="E12" s="74">
        <f t="shared" si="2"/>
        <v>3</v>
      </c>
      <c r="F12" s="74">
        <f t="shared" si="2"/>
        <v>4</v>
      </c>
      <c r="G12" s="74">
        <f t="shared" si="2"/>
        <v>5</v>
      </c>
      <c r="H12" s="74">
        <f t="shared" si="2"/>
        <v>6</v>
      </c>
      <c r="I12" s="74">
        <f t="shared" si="2"/>
        <v>7</v>
      </c>
      <c r="J12" s="74">
        <f t="shared" si="2"/>
        <v>8</v>
      </c>
      <c r="K12" s="74">
        <f t="shared" si="2"/>
        <v>9</v>
      </c>
      <c r="L12" s="74">
        <f t="shared" si="2"/>
        <v>10</v>
      </c>
      <c r="M12" s="48" t="s">
        <v>144</v>
      </c>
    </row>
    <row r="13" spans="2:13" x14ac:dyDescent="0.2">
      <c r="B13" s="2" t="s">
        <v>432</v>
      </c>
      <c r="C13" s="330"/>
      <c r="D13" s="330"/>
      <c r="E13" s="330"/>
      <c r="F13" s="330"/>
      <c r="G13" s="330"/>
      <c r="H13" s="330"/>
      <c r="I13" s="330"/>
      <c r="J13" s="330"/>
      <c r="K13" s="330"/>
      <c r="L13" s="330"/>
      <c r="M13" s="50">
        <f>SUM(C13:L13)</f>
        <v>0</v>
      </c>
    </row>
    <row r="14" spans="2:13" x14ac:dyDescent="0.2">
      <c r="B14" s="2" t="s">
        <v>433</v>
      </c>
      <c r="C14" s="76"/>
      <c r="D14" s="76"/>
      <c r="E14" s="76"/>
      <c r="F14" s="76"/>
      <c r="G14" s="76"/>
      <c r="H14" s="76"/>
      <c r="I14" s="76"/>
      <c r="J14" s="76"/>
      <c r="K14" s="76"/>
      <c r="L14" s="76"/>
      <c r="M14" s="50">
        <f>SUM(C14:L14)</f>
        <v>0</v>
      </c>
    </row>
    <row r="15" spans="2:13" x14ac:dyDescent="0.2">
      <c r="B15" s="2" t="s">
        <v>434</v>
      </c>
      <c r="C15" s="50">
        <f>C9-C13-C14-C16-C17</f>
        <v>0</v>
      </c>
      <c r="D15" s="50">
        <f t="shared" ref="D15:L15" si="3">D9-D13-D14-D16-D17</f>
        <v>0</v>
      </c>
      <c r="E15" s="50">
        <f t="shared" si="3"/>
        <v>0</v>
      </c>
      <c r="F15" s="50">
        <f t="shared" si="3"/>
        <v>0</v>
      </c>
      <c r="G15" s="50">
        <f t="shared" si="3"/>
        <v>0</v>
      </c>
      <c r="H15" s="50">
        <f t="shared" si="3"/>
        <v>0</v>
      </c>
      <c r="I15" s="50">
        <f t="shared" si="3"/>
        <v>0</v>
      </c>
      <c r="J15" s="50">
        <f t="shared" si="3"/>
        <v>0</v>
      </c>
      <c r="K15" s="50">
        <f t="shared" si="3"/>
        <v>0</v>
      </c>
      <c r="L15" s="50">
        <f t="shared" si="3"/>
        <v>0</v>
      </c>
      <c r="M15" s="50">
        <f>SUM(C15:L15)</f>
        <v>0</v>
      </c>
    </row>
    <row r="16" spans="2:13" x14ac:dyDescent="0.2">
      <c r="B16" s="2" t="s">
        <v>435</v>
      </c>
      <c r="C16" s="75"/>
      <c r="D16" s="75"/>
      <c r="E16" s="75"/>
      <c r="F16" s="75"/>
      <c r="G16" s="75"/>
      <c r="H16" s="75"/>
      <c r="I16" s="75"/>
      <c r="J16" s="75"/>
      <c r="K16" s="75"/>
      <c r="L16" s="75"/>
      <c r="M16" s="50">
        <f>SUM(C16:L16)</f>
        <v>0</v>
      </c>
    </row>
    <row r="17" spans="2:14" x14ac:dyDescent="0.2">
      <c r="B17" s="2" t="s">
        <v>436</v>
      </c>
      <c r="C17" s="75"/>
      <c r="D17" s="75"/>
      <c r="E17" s="75"/>
      <c r="F17" s="75"/>
      <c r="G17" s="75"/>
      <c r="H17" s="75"/>
      <c r="I17" s="75"/>
      <c r="J17" s="75"/>
      <c r="K17" s="75"/>
      <c r="L17" s="75"/>
      <c r="M17" s="50">
        <f>SUM(C17:L17)</f>
        <v>0</v>
      </c>
    </row>
    <row r="18" spans="2:14" ht="15" x14ac:dyDescent="0.25">
      <c r="B18" s="12" t="s">
        <v>430</v>
      </c>
      <c r="C18" s="51">
        <f>SUM(C13:C17)</f>
        <v>0</v>
      </c>
      <c r="D18" s="51">
        <f t="shared" ref="D18:L18" si="4">SUM(D14:D17)</f>
        <v>0</v>
      </c>
      <c r="E18" s="51">
        <f t="shared" si="4"/>
        <v>0</v>
      </c>
      <c r="F18" s="51">
        <f t="shared" si="4"/>
        <v>0</v>
      </c>
      <c r="G18" s="51">
        <f t="shared" si="4"/>
        <v>0</v>
      </c>
      <c r="H18" s="51">
        <f t="shared" si="4"/>
        <v>0</v>
      </c>
      <c r="I18" s="51">
        <f t="shared" si="4"/>
        <v>0</v>
      </c>
      <c r="J18" s="51">
        <f t="shared" si="4"/>
        <v>0</v>
      </c>
      <c r="K18" s="51">
        <f t="shared" si="4"/>
        <v>0</v>
      </c>
      <c r="L18" s="51">
        <f t="shared" si="4"/>
        <v>0</v>
      </c>
      <c r="M18" s="51">
        <f t="shared" ref="M18" si="5">SUM(M13:M17)</f>
        <v>0</v>
      </c>
    </row>
    <row r="20" spans="2:14" ht="15" x14ac:dyDescent="0.25">
      <c r="B20" s="42" t="s">
        <v>437</v>
      </c>
    </row>
    <row r="21" spans="2:14" x14ac:dyDescent="0.2">
      <c r="B21" s="48"/>
      <c r="C21" s="48">
        <f>C4</f>
        <v>1</v>
      </c>
      <c r="D21" s="48">
        <f t="shared" ref="D21:L21" si="6">D4</f>
        <v>2</v>
      </c>
      <c r="E21" s="48">
        <f t="shared" si="6"/>
        <v>3</v>
      </c>
      <c r="F21" s="48">
        <f t="shared" si="6"/>
        <v>4</v>
      </c>
      <c r="G21" s="48">
        <f t="shared" si="6"/>
        <v>5</v>
      </c>
      <c r="H21" s="48">
        <f t="shared" si="6"/>
        <v>6</v>
      </c>
      <c r="I21" s="48">
        <f t="shared" si="6"/>
        <v>7</v>
      </c>
      <c r="J21" s="48">
        <f t="shared" si="6"/>
        <v>8</v>
      </c>
      <c r="K21" s="48">
        <f t="shared" si="6"/>
        <v>9</v>
      </c>
      <c r="L21" s="48">
        <f t="shared" si="6"/>
        <v>10</v>
      </c>
      <c r="M21" s="48" t="s">
        <v>144</v>
      </c>
      <c r="N21" s="48" t="s">
        <v>438</v>
      </c>
    </row>
    <row r="22" spans="2:14" x14ac:dyDescent="0.2">
      <c r="B22" s="2" t="s">
        <v>439</v>
      </c>
      <c r="C22" s="50">
        <f>C27-C26-C25-C24-C23</f>
        <v>0</v>
      </c>
      <c r="D22" s="50">
        <f t="shared" ref="D22:L22" si="7">D27-D26-D25-D24-D23</f>
        <v>0</v>
      </c>
      <c r="E22" s="50">
        <f t="shared" si="7"/>
        <v>0</v>
      </c>
      <c r="F22" s="50">
        <f t="shared" si="7"/>
        <v>0</v>
      </c>
      <c r="G22" s="50">
        <f t="shared" si="7"/>
        <v>0</v>
      </c>
      <c r="H22" s="50">
        <f t="shared" si="7"/>
        <v>0</v>
      </c>
      <c r="I22" s="50">
        <f t="shared" si="7"/>
        <v>0</v>
      </c>
      <c r="J22" s="50">
        <f t="shared" si="7"/>
        <v>0</v>
      </c>
      <c r="K22" s="50">
        <f t="shared" si="7"/>
        <v>0</v>
      </c>
      <c r="L22" s="50">
        <f t="shared" si="7"/>
        <v>0</v>
      </c>
      <c r="M22" s="50">
        <f>SUM(C22:L22)</f>
        <v>0</v>
      </c>
      <c r="N22" s="47">
        <f>IFERROR(M22/$M$27*100,0)</f>
        <v>0</v>
      </c>
    </row>
    <row r="23" spans="2:14" x14ac:dyDescent="0.2">
      <c r="B23" s="2" t="s">
        <v>134</v>
      </c>
      <c r="C23" s="50">
        <f>-IF(Registrering!$B$28="Fast beløp",Budsjett_FL!K66,Budsjett_FL!EA74)</f>
        <v>0</v>
      </c>
      <c r="D23" s="50">
        <f>-IF(Registrering!$B$28="Fast beløp",Budsjett_FL!L66,Budsjett_FL!EB74)</f>
        <v>0</v>
      </c>
      <c r="E23" s="50">
        <f>-IF(Registrering!$B$28="Fast beløp",Budsjett_FL!M66,Budsjett_FL!EC74)</f>
        <v>0</v>
      </c>
      <c r="F23" s="50">
        <f>-IF(Registrering!$B$28="Fast beløp",Budsjett_FL!N66,Budsjett_FL!ED74)</f>
        <v>0</v>
      </c>
      <c r="G23" s="50">
        <f>-IF(Registrering!$B$28="Fast beløp",Budsjett_FL!O66,Budsjett_FL!EE74)</f>
        <v>0</v>
      </c>
      <c r="H23" s="50">
        <f>-IF(Registrering!$B$28="Fast beløp",Budsjett_FL!P66,Budsjett_FL!EF74)</f>
        <v>0</v>
      </c>
      <c r="I23" s="50">
        <f>-IF(Registrering!$B$28="Fast beløp",Budsjett_FL!Q66,Budsjett_FL!EG74)</f>
        <v>0</v>
      </c>
      <c r="J23" s="50">
        <f>-IF(Registrering!$B$28="Fast beløp",Budsjett_FL!R66,Budsjett_FL!EH74)</f>
        <v>0</v>
      </c>
      <c r="K23" s="50">
        <f>-IF(Registrering!$B$28="Fast beløp",Budsjett_FL!S66,Budsjett_FL!EI74)</f>
        <v>0</v>
      </c>
      <c r="L23" s="50">
        <f>-IF(Registrering!$B$28="Fast beløp",Budsjett_FL!T66,Budsjett_FL!EJ74)</f>
        <v>0</v>
      </c>
      <c r="M23" s="50">
        <f>SUM(C23:L23)</f>
        <v>0</v>
      </c>
      <c r="N23" s="47">
        <f t="shared" ref="N23:N26" si="8">IFERROR(M23/$M$27*100,0)</f>
        <v>0</v>
      </c>
    </row>
    <row r="24" spans="2:14" x14ac:dyDescent="0.2">
      <c r="B24" s="2" t="s">
        <v>440</v>
      </c>
      <c r="C24" s="50">
        <f>-IF(Registrering!$B$28="Fast beløp",Budsjett_FL!K67,Budsjett_FL!EN74)</f>
        <v>0</v>
      </c>
      <c r="D24" s="50">
        <f>-IF(Registrering!$B$28="Fast beløp",Budsjett_FL!L67,Budsjett_FL!EO74)</f>
        <v>0</v>
      </c>
      <c r="E24" s="50">
        <f>-IF(Registrering!$B$28="Fast beløp",Budsjett_FL!M67,Budsjett_FL!EP74)</f>
        <v>0</v>
      </c>
      <c r="F24" s="50">
        <f>-IF(Registrering!$B$28="Fast beløp",Budsjett_FL!N67,Budsjett_FL!EQ74)</f>
        <v>0</v>
      </c>
      <c r="G24" s="50">
        <f>-IF(Registrering!$B$28="Fast beløp",Budsjett_FL!O67,Budsjett_FL!ER74)</f>
        <v>0</v>
      </c>
      <c r="H24" s="50">
        <f>-IF(Registrering!$B$28="Fast beløp",Budsjett_FL!P67,Budsjett_FL!ES74)</f>
        <v>0</v>
      </c>
      <c r="I24" s="50">
        <f>-IF(Registrering!$B$28="Fast beløp",Budsjett_FL!Q67,Budsjett_FL!ET74)</f>
        <v>0</v>
      </c>
      <c r="J24" s="50">
        <f>-IF(Registrering!$B$28="Fast beløp",Budsjett_FL!R67,Budsjett_FL!EU74)</f>
        <v>0</v>
      </c>
      <c r="K24" s="50">
        <f>-IF(Registrering!$B$28="Fast beløp",Budsjett_FL!S67,Budsjett_FL!EV74)</f>
        <v>0</v>
      </c>
      <c r="L24" s="50">
        <f>-IF(Registrering!$B$28="Fast beløp",Budsjett_FL!T67,Budsjett_FL!EW74)</f>
        <v>0</v>
      </c>
      <c r="M24" s="50">
        <f>SUM(C24:L24)</f>
        <v>0</v>
      </c>
      <c r="N24" s="47">
        <f t="shared" si="8"/>
        <v>0</v>
      </c>
    </row>
    <row r="25" spans="2:14" x14ac:dyDescent="0.2">
      <c r="B25" s="2" t="s">
        <v>138</v>
      </c>
      <c r="C25" s="50">
        <f>-IF(Registrering!$B$28="Fast beløp",Budsjett_FL!K68,Budsjett_FL!DN74)</f>
        <v>0</v>
      </c>
      <c r="D25" s="50">
        <f>-IF(Registrering!$B$28="Fast beløp",Budsjett_FL!L68,Budsjett_FL!DO74)</f>
        <v>0</v>
      </c>
      <c r="E25" s="50">
        <f>-IF(Registrering!$B$28="Fast beløp",Budsjett_FL!M68,Budsjett_FL!DP74)</f>
        <v>0</v>
      </c>
      <c r="F25" s="50">
        <f>-IF(Registrering!$B$28="Fast beløp",Budsjett_FL!N68,Budsjett_FL!DQ74)</f>
        <v>0</v>
      </c>
      <c r="G25" s="50">
        <f>-IF(Registrering!$B$28="Fast beløp",Budsjett_FL!O68,Budsjett_FL!DR74)</f>
        <v>0</v>
      </c>
      <c r="H25" s="50">
        <f>-IF(Registrering!$B$28="Fast beløp",Budsjett_FL!P68,Budsjett_FL!DS74)</f>
        <v>0</v>
      </c>
      <c r="I25" s="50">
        <f>-IF(Registrering!$B$28="Fast beløp",Budsjett_FL!Q68,Budsjett_FL!DT74)</f>
        <v>0</v>
      </c>
      <c r="J25" s="50">
        <f>-IF(Registrering!$B$28="Fast beløp",Budsjett_FL!R68,Budsjett_FL!DU74)</f>
        <v>0</v>
      </c>
      <c r="K25" s="50">
        <f>-IF(Registrering!$B$28="Fast beløp",Budsjett_FL!S68,Budsjett_FL!DV74)</f>
        <v>0</v>
      </c>
      <c r="L25" s="50">
        <f>-IF(Registrering!$B$28="Fast beløp",Budsjett_FL!T68,Budsjett_FL!DW74)</f>
        <v>0</v>
      </c>
      <c r="M25" s="50">
        <f>SUM(C25:L25)</f>
        <v>0</v>
      </c>
      <c r="N25" s="47">
        <f t="shared" si="8"/>
        <v>0</v>
      </c>
    </row>
    <row r="26" spans="2:14" x14ac:dyDescent="0.2">
      <c r="B26" s="2" t="s">
        <v>441</v>
      </c>
      <c r="C26" s="50">
        <f>-IF(Registrering!$B$28="Fast beløp",Budsjett_FL!K69,Budsjett_FL!DA74)-Budsjett_FL!K70</f>
        <v>0</v>
      </c>
      <c r="D26" s="50">
        <f>-IF(Registrering!$B$28="Fast beløp",Budsjett_FL!L69,Budsjett_FL!DB74)-Budsjett_FL!L70</f>
        <v>0</v>
      </c>
      <c r="E26" s="50">
        <f>-IF(Registrering!$B$28="Fast beløp",Budsjett_FL!M69,Budsjett_FL!DC74)-Budsjett_FL!M70</f>
        <v>0</v>
      </c>
      <c r="F26" s="50">
        <f>-IF(Registrering!$B$28="Fast beløp",Budsjett_FL!N69,Budsjett_FL!DD74)-Budsjett_FL!N70</f>
        <v>0</v>
      </c>
      <c r="G26" s="50">
        <f>-IF(Registrering!$B$28="Fast beløp",Budsjett_FL!O69,Budsjett_FL!DE74)-Budsjett_FL!O70</f>
        <v>0</v>
      </c>
      <c r="H26" s="50">
        <f>-IF(Registrering!$B$28="Fast beløp",Budsjett_FL!P69,Budsjett_FL!DF74)-Budsjett_FL!P70</f>
        <v>0</v>
      </c>
      <c r="I26" s="50">
        <f>-IF(Registrering!$B$28="Fast beløp",Budsjett_FL!Q69,Budsjett_FL!DG74)-Budsjett_FL!Q70</f>
        <v>0</v>
      </c>
      <c r="J26" s="50">
        <f>-IF(Registrering!$B$28="Fast beløp",Budsjett_FL!R69,Budsjett_FL!DH74)-Budsjett_FL!R70</f>
        <v>0</v>
      </c>
      <c r="K26" s="50">
        <f>-IF(Registrering!$B$28="Fast beløp",Budsjett_FL!S69,Budsjett_FL!DI74)-Budsjett_FL!S70</f>
        <v>0</v>
      </c>
      <c r="L26" s="50">
        <f>-IF(Registrering!$B$28="Fast beløp",Budsjett_FL!T69,Budsjett_FL!DJ74)-Budsjett_FL!T70</f>
        <v>0</v>
      </c>
      <c r="M26" s="50">
        <f>SUM(C26:L26)</f>
        <v>0</v>
      </c>
      <c r="N26" s="47">
        <f t="shared" si="8"/>
        <v>0</v>
      </c>
    </row>
    <row r="27" spans="2:14" ht="15" x14ac:dyDescent="0.25">
      <c r="B27" s="12" t="s">
        <v>430</v>
      </c>
      <c r="C27" s="51">
        <f>C9</f>
        <v>0</v>
      </c>
      <c r="D27" s="51">
        <f t="shared" ref="D27:L27" si="9">D9</f>
        <v>0</v>
      </c>
      <c r="E27" s="51">
        <f t="shared" si="9"/>
        <v>0</v>
      </c>
      <c r="F27" s="51">
        <f t="shared" si="9"/>
        <v>0</v>
      </c>
      <c r="G27" s="51">
        <f t="shared" si="9"/>
        <v>0</v>
      </c>
      <c r="H27" s="51">
        <f t="shared" si="9"/>
        <v>0</v>
      </c>
      <c r="I27" s="51">
        <f t="shared" si="9"/>
        <v>0</v>
      </c>
      <c r="J27" s="51">
        <f t="shared" si="9"/>
        <v>0</v>
      </c>
      <c r="K27" s="51">
        <f t="shared" si="9"/>
        <v>0</v>
      </c>
      <c r="L27" s="51">
        <f t="shared" si="9"/>
        <v>0</v>
      </c>
      <c r="M27" s="77">
        <f>SUM(M22:M26)</f>
        <v>0</v>
      </c>
      <c r="N27" s="305">
        <f>IFERROR(M27/M27,0)</f>
        <v>0</v>
      </c>
    </row>
    <row r="28" spans="2:14" x14ac:dyDescent="0.2">
      <c r="B28" s="52"/>
      <c r="C28" s="53"/>
      <c r="D28" s="53"/>
      <c r="E28" s="53"/>
      <c r="F28" s="53"/>
      <c r="G28" s="53"/>
      <c r="H28" s="53"/>
      <c r="I28" s="53"/>
      <c r="J28" s="53"/>
      <c r="K28" s="53"/>
      <c r="L28" s="53"/>
      <c r="M28" s="53"/>
    </row>
    <row r="29" spans="2:14" ht="15" x14ac:dyDescent="0.25">
      <c r="B29" s="42" t="s">
        <v>442</v>
      </c>
    </row>
    <row r="30" spans="2:14" x14ac:dyDescent="0.2">
      <c r="B30" s="48"/>
      <c r="C30" s="48">
        <f>C4</f>
        <v>1</v>
      </c>
      <c r="D30" s="48">
        <f t="shared" ref="D30:L30" si="10">D4</f>
        <v>2</v>
      </c>
      <c r="E30" s="48">
        <f t="shared" si="10"/>
        <v>3</v>
      </c>
      <c r="F30" s="48">
        <f t="shared" si="10"/>
        <v>4</v>
      </c>
      <c r="G30" s="48">
        <f t="shared" si="10"/>
        <v>5</v>
      </c>
      <c r="H30" s="48">
        <f t="shared" si="10"/>
        <v>6</v>
      </c>
      <c r="I30" s="48">
        <f t="shared" si="10"/>
        <v>7</v>
      </c>
      <c r="J30" s="48">
        <f t="shared" si="10"/>
        <v>8</v>
      </c>
      <c r="K30" s="48">
        <f t="shared" si="10"/>
        <v>9</v>
      </c>
      <c r="L30" s="48">
        <f t="shared" si="10"/>
        <v>10</v>
      </c>
      <c r="M30" s="48" t="s">
        <v>144</v>
      </c>
    </row>
    <row r="31" spans="2:14" x14ac:dyDescent="0.2">
      <c r="B31" s="2" t="s">
        <v>394</v>
      </c>
      <c r="C31" s="54">
        <f>-SUMIF(Budsjett_FL!$CZ$48:$CZ$51,Tabeller!$G$63,Budsjett_FL!DA48:DA51)</f>
        <v>0</v>
      </c>
      <c r="D31" s="54">
        <f>-SUMIF(Budsjett_FL!$CZ$48:$CZ$51,Tabeller!$G$63,Budsjett_FL!DB48:DB51)</f>
        <v>0</v>
      </c>
      <c r="E31" s="54">
        <f>-SUMIF(Budsjett_FL!$CZ$48:$CZ$51,Tabeller!$G$63,Budsjett_FL!DC48:DC51)</f>
        <v>0</v>
      </c>
      <c r="F31" s="54">
        <f>-SUMIF(Budsjett_FL!$CZ$48:$CZ$51,Tabeller!$G$63,Budsjett_FL!DD48:DD51)</f>
        <v>0</v>
      </c>
      <c r="G31" s="54">
        <f>-SUMIF(Budsjett_FL!$CZ$48:$CZ$51,Tabeller!$G$63,Budsjett_FL!DE48:DE51)</f>
        <v>0</v>
      </c>
      <c r="H31" s="54">
        <f>-SUMIF(Budsjett_FL!$CZ$48:$CZ$51,Tabeller!$G$63,Budsjett_FL!DF48:DF51)</f>
        <v>0</v>
      </c>
      <c r="I31" s="54">
        <f>-SUMIF(Budsjett_FL!$CZ$48:$CZ$51,Tabeller!$G$63,Budsjett_FL!DG48:DG51)</f>
        <v>0</v>
      </c>
      <c r="J31" s="54">
        <f>-SUMIF(Budsjett_FL!$CZ$48:$CZ$51,Tabeller!$G$63,Budsjett_FL!DH48:DH51)</f>
        <v>0</v>
      </c>
      <c r="K31" s="54">
        <f>-SUMIF(Budsjett_FL!$CZ$48:$CZ$51,Tabeller!$G$63,Budsjett_FL!DI48:DI51)</f>
        <v>0</v>
      </c>
      <c r="L31" s="54">
        <f>-SUMIF(Budsjett_FL!$CZ$48:$CZ$51,Tabeller!$G$63,Budsjett_FL!DJ48:DJ51)</f>
        <v>0</v>
      </c>
      <c r="M31" s="50">
        <f t="shared" ref="M31:M37" si="11">SUM(C31:L31)</f>
        <v>0</v>
      </c>
    </row>
    <row r="32" spans="2:14" x14ac:dyDescent="0.2">
      <c r="B32" s="2" t="s">
        <v>167</v>
      </c>
      <c r="C32" s="54">
        <f>-SUMIF(Budsjett_FL!$CZ$4:$CZ$24,Tabeller!$G$60,Budsjett_FL!DA4:DA24)</f>
        <v>0</v>
      </c>
      <c r="D32" s="54">
        <f>-SUMIF(Budsjett_FL!$CZ$4:$CZ$24,Tabeller!$G$60,Budsjett_FL!DB4:DB24)</f>
        <v>0</v>
      </c>
      <c r="E32" s="54">
        <f>-SUMIF(Budsjett_FL!$CZ$4:$CZ$24,Tabeller!$G$60,Budsjett_FL!DC4:DC24)</f>
        <v>0</v>
      </c>
      <c r="F32" s="54">
        <f>-SUMIF(Budsjett_FL!$CZ$4:$CZ$24,Tabeller!$G$60,Budsjett_FL!DD4:DD24)</f>
        <v>0</v>
      </c>
      <c r="G32" s="54">
        <f>-SUMIF(Budsjett_FL!$CZ$4:$CZ$24,Tabeller!$G$60,Budsjett_FL!DE4:DE24)</f>
        <v>0</v>
      </c>
      <c r="H32" s="54">
        <f>-SUMIF(Budsjett_FL!$CZ$4:$CZ$24,Tabeller!$G$60,Budsjett_FL!DF4:DF24)</f>
        <v>0</v>
      </c>
      <c r="I32" s="54">
        <f>-SUMIF(Budsjett_FL!$CZ$4:$CZ$24,Tabeller!$G$60,Budsjett_FL!DG4:DG24)</f>
        <v>0</v>
      </c>
      <c r="J32" s="54">
        <f>-SUMIF(Budsjett_FL!$CZ$4:$CZ$24,Tabeller!$G$60,Budsjett_FL!DH4:DH24)</f>
        <v>0</v>
      </c>
      <c r="K32" s="54">
        <f>-SUMIF(Budsjett_FL!$CZ$4:$CZ$24,Tabeller!$G$60,Budsjett_FL!DI4:DI24)</f>
        <v>0</v>
      </c>
      <c r="L32" s="54">
        <f>-SUMIF(Budsjett_FL!$CZ$4:$CZ$24,Tabeller!$G$60,Budsjett_FL!DJ4:DJ24)</f>
        <v>0</v>
      </c>
      <c r="M32" s="50">
        <f t="shared" si="11"/>
        <v>0</v>
      </c>
    </row>
    <row r="33" spans="2:13" x14ac:dyDescent="0.2">
      <c r="B33" s="2" t="s">
        <v>443</v>
      </c>
      <c r="C33" s="54">
        <f>-SUMIF(Budsjett_FL!$CZ$4:$CZ$24,Tabeller!$G$59,Budsjett_FL!DA4:DA24)</f>
        <v>0</v>
      </c>
      <c r="D33" s="54">
        <f>-SUMIF(Budsjett_FL!$CZ$4:$CZ$24,Tabeller!$G$59,Budsjett_FL!DB4:DB24)</f>
        <v>0</v>
      </c>
      <c r="E33" s="54">
        <f>-SUMIF(Budsjett_FL!$CZ$4:$CZ$24,Tabeller!$G$59,Budsjett_FL!DC4:DC24)</f>
        <v>0</v>
      </c>
      <c r="F33" s="54">
        <f>-SUMIF(Budsjett_FL!$CZ$4:$CZ$24,Tabeller!$G$59,Budsjett_FL!DD4:DD24)</f>
        <v>0</v>
      </c>
      <c r="G33" s="54">
        <f>-SUMIF(Budsjett_FL!$CZ$4:$CZ$24,Tabeller!$G$59,Budsjett_FL!DE4:DE24)</f>
        <v>0</v>
      </c>
      <c r="H33" s="54">
        <f>-SUMIF(Budsjett_FL!$CZ$4:$CZ$24,Tabeller!$G$59,Budsjett_FL!DF4:DF24)</f>
        <v>0</v>
      </c>
      <c r="I33" s="54">
        <f>-SUMIF(Budsjett_FL!$CZ$4:$CZ$24,Tabeller!$G$59,Budsjett_FL!DG4:DG24)</f>
        <v>0</v>
      </c>
      <c r="J33" s="54">
        <f>-SUMIF(Budsjett_FL!$CZ$4:$CZ$24,Tabeller!$G$59,Budsjett_FL!DH4:DH24)</f>
        <v>0</v>
      </c>
      <c r="K33" s="54">
        <f>-SUMIF(Budsjett_FL!$CZ$4:$CZ$24,Tabeller!$G$59,Budsjett_FL!DI4:DI24)</f>
        <v>0</v>
      </c>
      <c r="L33" s="54">
        <f>-SUMIF(Budsjett_FL!$CZ$4:$CZ$24,Tabeller!$G$59,Budsjett_FL!DJ4:DJ24)</f>
        <v>0</v>
      </c>
      <c r="M33" s="50">
        <f t="shared" si="11"/>
        <v>0</v>
      </c>
    </row>
    <row r="34" spans="2:13" x14ac:dyDescent="0.2">
      <c r="B34" s="2" t="s">
        <v>444</v>
      </c>
      <c r="C34" s="54">
        <f>-SUMIF(Budsjett_FL!$CZ$48:$CZ$51,Tabeller!$G$64,Budsjett_FL!DA48:DA51)-SUMIF(Budsjett_FL!$CZ$48:$CZ$51,Tabeller!$G$65,Budsjett_FL!DA48:DA51)</f>
        <v>0</v>
      </c>
      <c r="D34" s="54">
        <f>-SUMIF(Budsjett_FL!$CZ$48:$CZ$51,Tabeller!$G$64,Budsjett_FL!DB48:DB51)-SUMIF(Budsjett_FL!$CZ$48:$CZ$51,Tabeller!$G$65,Budsjett_FL!DB48:DB51)</f>
        <v>0</v>
      </c>
      <c r="E34" s="54">
        <f>-SUMIF(Budsjett_FL!$CZ$48:$CZ$51,Tabeller!$G$64,Budsjett_FL!DC48:DC51)-SUMIF(Budsjett_FL!$CZ$48:$CZ$51,Tabeller!$G$65,Budsjett_FL!DC48:DC51)</f>
        <v>0</v>
      </c>
      <c r="F34" s="54">
        <f>-SUMIF(Budsjett_FL!$CZ$48:$CZ$51,Tabeller!$G$64,Budsjett_FL!DD48:DD51)-SUMIF(Budsjett_FL!$CZ$48:$CZ$51,Tabeller!$G$65,Budsjett_FL!DD48:DD51)</f>
        <v>0</v>
      </c>
      <c r="G34" s="54">
        <f>-SUMIF(Budsjett_FL!$CZ$48:$CZ$51,Tabeller!$G$64,Budsjett_FL!DE48:DE51)-SUMIF(Budsjett_FL!$CZ$48:$CZ$51,Tabeller!$G$65,Budsjett_FL!DE48:DE51)</f>
        <v>0</v>
      </c>
      <c r="H34" s="54">
        <f>-SUMIF(Budsjett_FL!$CZ$48:$CZ$51,Tabeller!$G$64,Budsjett_FL!DF48:DF51)-SUMIF(Budsjett_FL!$CZ$48:$CZ$51,Tabeller!$G$65,Budsjett_FL!DF48:DF51)</f>
        <v>0</v>
      </c>
      <c r="I34" s="54">
        <f>-SUMIF(Budsjett_FL!$CZ$48:$CZ$51,Tabeller!$G$64,Budsjett_FL!DG48:DG51)-SUMIF(Budsjett_FL!$CZ$48:$CZ$51,Tabeller!$G$65,Budsjett_FL!DG48:DG51)</f>
        <v>0</v>
      </c>
      <c r="J34" s="54">
        <f>-SUMIF(Budsjett_FL!$CZ$48:$CZ$51,Tabeller!$G$64,Budsjett_FL!DH48:DH51)-SUMIF(Budsjett_FL!$CZ$48:$CZ$51,Tabeller!$G$65,Budsjett_FL!DH48:DH51)</f>
        <v>0</v>
      </c>
      <c r="K34" s="54">
        <f>-SUMIF(Budsjett_FL!$CZ$48:$CZ$51,Tabeller!$G$64,Budsjett_FL!DI48:DI51)-SUMIF(Budsjett_FL!$CZ$48:$CZ$51,Tabeller!$G$65,Budsjett_FL!DI48:DI51)</f>
        <v>0</v>
      </c>
      <c r="L34" s="54">
        <f>-SUMIF(Budsjett_FL!$CZ$48:$CZ$51,Tabeller!$G$64,Budsjett_FL!DJ48:DJ51)-SUMIF(Budsjett_FL!$CZ$48:$CZ$51,Tabeller!$G$65,Budsjett_FL!DJ48:DJ51)</f>
        <v>0</v>
      </c>
      <c r="M34" s="50">
        <f t="shared" si="11"/>
        <v>0</v>
      </c>
    </row>
    <row r="35" spans="2:13" x14ac:dyDescent="0.2">
      <c r="B35" s="2" t="s">
        <v>445</v>
      </c>
      <c r="C35" s="54">
        <f>-SUMIF(Budsjett_FL!$CZ$48:$CZ$51,Tabeller!$G$66,Budsjett_FL!DA48:DA51)-SUMIF(Budsjett_FL!$CZ$48:$CZ$51,Tabeller!$G$67,Budsjett_FL!DA48:DA51)</f>
        <v>0</v>
      </c>
      <c r="D35" s="54">
        <f>-SUMIF(Budsjett_FL!$CZ$48:$CZ$51,Tabeller!$G$66,Budsjett_FL!DB48:DB51)-SUMIF(Budsjett_FL!$CZ$48:$CZ$51,Tabeller!$G$67,Budsjett_FL!DB48:DB51)</f>
        <v>0</v>
      </c>
      <c r="E35" s="54">
        <f>-SUMIF(Budsjett_FL!$CZ$48:$CZ$51,Tabeller!$G$66,Budsjett_FL!DC48:DC51)-SUMIF(Budsjett_FL!$CZ$48:$CZ$51,Tabeller!$G$67,Budsjett_FL!DC48:DC51)</f>
        <v>0</v>
      </c>
      <c r="F35" s="54">
        <f>-SUMIF(Budsjett_FL!$CZ$48:$CZ$51,Tabeller!$G$66,Budsjett_FL!DD48:DD51)-SUMIF(Budsjett_FL!$CZ$48:$CZ$51,Tabeller!$G$67,Budsjett_FL!DD48:DD51)</f>
        <v>0</v>
      </c>
      <c r="G35" s="54">
        <f>-SUMIF(Budsjett_FL!$CZ$48:$CZ$51,Tabeller!$G$66,Budsjett_FL!DE48:DE51)-SUMIF(Budsjett_FL!$CZ$48:$CZ$51,Tabeller!$G$67,Budsjett_FL!DE48:DE51)</f>
        <v>0</v>
      </c>
      <c r="H35" s="54">
        <f>-SUMIF(Budsjett_FL!$CZ$48:$CZ$51,Tabeller!$G$66,Budsjett_FL!DF48:DF51)-SUMIF(Budsjett_FL!$CZ$48:$CZ$51,Tabeller!$G$67,Budsjett_FL!DF48:DF51)</f>
        <v>0</v>
      </c>
      <c r="I35" s="54">
        <f>-SUMIF(Budsjett_FL!$CZ$48:$CZ$51,Tabeller!$G$66,Budsjett_FL!DG48:DG51)-SUMIF(Budsjett_FL!$CZ$48:$CZ$51,Tabeller!$G$67,Budsjett_FL!DG48:DG51)</f>
        <v>0</v>
      </c>
      <c r="J35" s="54">
        <f>-SUMIF(Budsjett_FL!$CZ$48:$CZ$51,Tabeller!$G$66,Budsjett_FL!DH48:DH51)-SUMIF(Budsjett_FL!$CZ$48:$CZ$51,Tabeller!$G$67,Budsjett_FL!DH48:DH51)</f>
        <v>0</v>
      </c>
      <c r="K35" s="54">
        <f>-SUMIF(Budsjett_FL!$CZ$48:$CZ$51,Tabeller!$G$66,Budsjett_FL!DI48:DI51)-SUMIF(Budsjett_FL!$CZ$48:$CZ$51,Tabeller!$G$67,Budsjett_FL!DI48:DI51)</f>
        <v>0</v>
      </c>
      <c r="L35" s="54">
        <f>-SUMIF(Budsjett_FL!$CZ$48:$CZ$51,Tabeller!$G$66,Budsjett_FL!DJ48:DJ51)-SUMIF(Budsjett_FL!$CZ$48:$CZ$51,Tabeller!$G$67,Budsjett_FL!DJ48:DJ51)</f>
        <v>0</v>
      </c>
      <c r="M35" s="50">
        <f t="shared" si="11"/>
        <v>0</v>
      </c>
    </row>
    <row r="36" spans="2:13" x14ac:dyDescent="0.2">
      <c r="B36" s="2" t="s">
        <v>446</v>
      </c>
      <c r="C36" s="54">
        <f>-SUMIF(Budsjett_FL!$CZ$4:$CZ$24,Tabeller!$G$55,Budsjett_FL!DA4:DA24)-SUMIF(Budsjett_FL!$CZ$4:$CZ$24,Tabeller!$G$54,Budsjett_FL!DA4:DA24)-SUMIF(Budsjett_FL!$CZ$4:$CZ$24,Tabeller!$G$56,Budsjett_FL!DA4:DA24)-SUMIF(Budsjett_FL!$CZ$4:$CZ$24,Tabeller!$G$57,Budsjett_FL!DA4:DA24)</f>
        <v>0</v>
      </c>
      <c r="D36" s="54">
        <f>-SUMIF(Budsjett_FL!$CZ$4:$CZ$24,Tabeller!$G$55,Budsjett_FL!DB4:DB24)-SUMIF(Budsjett_FL!$CZ$4:$CZ$24,Tabeller!$G$54,Budsjett_FL!DB4:DB24)-SUMIF(Budsjett_FL!$CZ$4:$CZ$24,Tabeller!$G$56,Budsjett_FL!DB4:DB24)-SUMIF(Budsjett_FL!$CZ$4:$CZ$24,Tabeller!$G$57,Budsjett_FL!DB4:DB24)</f>
        <v>0</v>
      </c>
      <c r="E36" s="54">
        <f>-SUMIF(Budsjett_FL!$CZ$4:$CZ$24,Tabeller!$G$55,Budsjett_FL!DC4:DC24)-SUMIF(Budsjett_FL!$CZ$4:$CZ$24,Tabeller!$G$54,Budsjett_FL!DC4:DC24)-SUMIF(Budsjett_FL!$CZ$4:$CZ$24,Tabeller!$G$56,Budsjett_FL!DC4:DC24)-SUMIF(Budsjett_FL!$CZ$4:$CZ$24,Tabeller!$G$57,Budsjett_FL!DC4:DC24)</f>
        <v>0</v>
      </c>
      <c r="F36" s="54">
        <f>-SUMIF(Budsjett_FL!$CZ$4:$CZ$24,Tabeller!$G$55,Budsjett_FL!DD4:DD24)-SUMIF(Budsjett_FL!$CZ$4:$CZ$24,Tabeller!$G$54,Budsjett_FL!DD4:DD24)-SUMIF(Budsjett_FL!$CZ$4:$CZ$24,Tabeller!$G$56,Budsjett_FL!DD4:DD24)-SUMIF(Budsjett_FL!$CZ$4:$CZ$24,Tabeller!$G$57,Budsjett_FL!DD4:DD24)</f>
        <v>0</v>
      </c>
      <c r="G36" s="54">
        <f>-SUMIF(Budsjett_FL!$CZ$4:$CZ$24,Tabeller!$G$55,Budsjett_FL!DE4:DE24)-SUMIF(Budsjett_FL!$CZ$4:$CZ$24,Tabeller!$G$54,Budsjett_FL!DE4:DE24)-SUMIF(Budsjett_FL!$CZ$4:$CZ$24,Tabeller!$G$56,Budsjett_FL!DE4:DE24)-SUMIF(Budsjett_FL!$CZ$4:$CZ$24,Tabeller!$G$57,Budsjett_FL!DE4:DE24)</f>
        <v>0</v>
      </c>
      <c r="H36" s="54">
        <f>-SUMIF(Budsjett_FL!$CZ$4:$CZ$24,Tabeller!$G$55,Budsjett_FL!DF4:DF24)-SUMIF(Budsjett_FL!$CZ$4:$CZ$24,Tabeller!$G$54,Budsjett_FL!DF4:DF24)-SUMIF(Budsjett_FL!$CZ$4:$CZ$24,Tabeller!$G$56,Budsjett_FL!DF4:DF24)-SUMIF(Budsjett_FL!$CZ$4:$CZ$24,Tabeller!$G$57,Budsjett_FL!DF4:DF24)</f>
        <v>0</v>
      </c>
      <c r="I36" s="54">
        <f>-SUMIF(Budsjett_FL!$CZ$4:$CZ$24,Tabeller!$G$55,Budsjett_FL!DG4:DG24)-SUMIF(Budsjett_FL!$CZ$4:$CZ$24,Tabeller!$G$54,Budsjett_FL!DG4:DG24)-SUMIF(Budsjett_FL!$CZ$4:$CZ$24,Tabeller!$G$56,Budsjett_FL!DG4:DG24)-SUMIF(Budsjett_FL!$CZ$4:$CZ$24,Tabeller!$G$57,Budsjett_FL!DG4:DG24)</f>
        <v>0</v>
      </c>
      <c r="J36" s="54">
        <f>-SUMIF(Budsjett_FL!$CZ$4:$CZ$24,Tabeller!$G$55,Budsjett_FL!DH4:DH24)-SUMIF(Budsjett_FL!$CZ$4:$CZ$24,Tabeller!$G$54,Budsjett_FL!DH4:DH24)-SUMIF(Budsjett_FL!$CZ$4:$CZ$24,Tabeller!$G$56,Budsjett_FL!DH4:DH24)-SUMIF(Budsjett_FL!$CZ$4:$CZ$24,Tabeller!$G$57,Budsjett_FL!DH4:DH24)</f>
        <v>0</v>
      </c>
      <c r="K36" s="54">
        <f>-SUMIF(Budsjett_FL!$CZ$4:$CZ$24,Tabeller!$G$55,Budsjett_FL!DI4:DI24)-SUMIF(Budsjett_FL!$CZ$4:$CZ$24,Tabeller!$G$54,Budsjett_FL!DI4:DI24)-SUMIF(Budsjett_FL!$CZ$4:$CZ$24,Tabeller!$G$56,Budsjett_FL!DI4:DI24)-SUMIF(Budsjett_FL!$CZ$4:$CZ$24,Tabeller!$G$57,Budsjett_FL!DI4:DI24)</f>
        <v>0</v>
      </c>
      <c r="L36" s="54">
        <f>-SUMIF(Budsjett_FL!$CZ$4:$CZ$24,Tabeller!$G$55,Budsjett_FL!DJ4:DJ24)-SUMIF(Budsjett_FL!$CZ$4:$CZ$24,Tabeller!$G$54,Budsjett_FL!DJ4:DJ24)-SUMIF(Budsjett_FL!$CZ$4:$CZ$24,Tabeller!$G$56,Budsjett_FL!DJ4:DJ24)-SUMIF(Budsjett_FL!$CZ$4:$CZ$24,Tabeller!$G$57,Budsjett_FL!DJ4:DJ24)</f>
        <v>0</v>
      </c>
      <c r="M36" s="50">
        <f t="shared" si="11"/>
        <v>0</v>
      </c>
    </row>
    <row r="37" spans="2:13" x14ac:dyDescent="0.2">
      <c r="B37" s="2" t="s">
        <v>399</v>
      </c>
      <c r="C37" s="54">
        <f>-Budsjett_FL!DA75-SUM(C31:C36)</f>
        <v>0</v>
      </c>
      <c r="D37" s="54">
        <f>-Budsjett_FL!DB75-SUM(D31:D36)</f>
        <v>0</v>
      </c>
      <c r="E37" s="54">
        <f>-Budsjett_FL!DC75-SUM(E31:E36)</f>
        <v>0</v>
      </c>
      <c r="F37" s="54">
        <f>-Budsjett_FL!DD75-SUM(F31:F36)</f>
        <v>0</v>
      </c>
      <c r="G37" s="54">
        <f>-Budsjett_FL!DE75-SUM(G31:G36)</f>
        <v>0</v>
      </c>
      <c r="H37" s="54">
        <f>-Budsjett_FL!DF75-SUM(H31:H36)</f>
        <v>0</v>
      </c>
      <c r="I37" s="54">
        <f>-Budsjett_FL!DG75-SUM(I31:I36)</f>
        <v>0</v>
      </c>
      <c r="J37" s="54">
        <f>-Budsjett_FL!DH75-SUM(J31:J36)</f>
        <v>0</v>
      </c>
      <c r="K37" s="54">
        <f>-Budsjett_FL!DI75-SUM(K31:K36)</f>
        <v>0</v>
      </c>
      <c r="L37" s="54">
        <f>-Budsjett_FL!DJ75-SUM(L31:L36)</f>
        <v>0</v>
      </c>
      <c r="M37" s="50">
        <f t="shared" si="11"/>
        <v>0</v>
      </c>
    </row>
    <row r="38" spans="2:13" ht="15" x14ac:dyDescent="0.25">
      <c r="B38" s="12" t="s">
        <v>447</v>
      </c>
      <c r="C38" s="51">
        <f t="shared" ref="C38:L38" si="12">SUM(C31:C37)</f>
        <v>0</v>
      </c>
      <c r="D38" s="51">
        <f t="shared" si="12"/>
        <v>0</v>
      </c>
      <c r="E38" s="51">
        <f t="shared" si="12"/>
        <v>0</v>
      </c>
      <c r="F38" s="51">
        <f t="shared" si="12"/>
        <v>0</v>
      </c>
      <c r="G38" s="51">
        <f t="shared" si="12"/>
        <v>0</v>
      </c>
      <c r="H38" s="51">
        <f t="shared" si="12"/>
        <v>0</v>
      </c>
      <c r="I38" s="51">
        <f t="shared" si="12"/>
        <v>0</v>
      </c>
      <c r="J38" s="51">
        <f t="shared" si="12"/>
        <v>0</v>
      </c>
      <c r="K38" s="51">
        <f t="shared" si="12"/>
        <v>0</v>
      </c>
      <c r="L38" s="51">
        <f t="shared" si="12"/>
        <v>0</v>
      </c>
      <c r="M38" s="51">
        <f>SUM(M31:M37)</f>
        <v>0</v>
      </c>
    </row>
    <row r="39" spans="2:13" x14ac:dyDescent="0.2">
      <c r="B39" t="s">
        <v>427</v>
      </c>
      <c r="C39" s="50">
        <f>-SUMIF(Budsjett_FL!$B$4:$B$179,"Innkjøp av FoU-tjenester",Budsjett_FL!DA4:DA182)</f>
        <v>0</v>
      </c>
      <c r="D39" s="50">
        <f>-SUMIF(Budsjett_FL!$B$4:$B$179,"Innkjøp av FoU-tjenester",Budsjett_FL!DB4:DB182)</f>
        <v>0</v>
      </c>
      <c r="E39" s="50">
        <f>-SUMIF(Budsjett_FL!$B$4:$B$179,"Innkjøp av FoU-tjenester",Budsjett_FL!DC4:DC182)</f>
        <v>0</v>
      </c>
      <c r="F39" s="50">
        <f>-SUMIF(Budsjett_FL!$B$4:$B$179,"Innkjøp av FoU-tjenester",Budsjett_FL!DD4:DD182)</f>
        <v>0</v>
      </c>
      <c r="G39" s="50">
        <f>-SUMIF(Budsjett_FL!$B$4:$B$179,"Innkjøp av FoU-tjenester",Budsjett_FL!DE4:DE182)</f>
        <v>0</v>
      </c>
      <c r="H39" s="50">
        <f>-SUMIF(Budsjett_FL!$B$4:$B$179,"Innkjøp av FoU-tjenester",Budsjett_FL!DF4:DF182)</f>
        <v>0</v>
      </c>
      <c r="I39" s="50">
        <f>-SUMIF(Budsjett_FL!$B$4:$B$179,"Innkjøp av FoU-tjenester",Budsjett_FL!DG4:DG182)</f>
        <v>0</v>
      </c>
      <c r="J39" s="50">
        <f>-SUMIF(Budsjett_FL!$B$4:$B$179,"Innkjøp av FoU-tjenester",Budsjett_FL!DH4:DH182)</f>
        <v>0</v>
      </c>
      <c r="K39" s="50">
        <f>-SUMIF(Budsjett_FL!$B$4:$B$179,"Innkjøp av FoU-tjenester",Budsjett_FL!DI4:DI182)</f>
        <v>0</v>
      </c>
      <c r="L39" s="50">
        <f>-SUMIF(Budsjett_FL!$B$4:$B$179,"Innkjøp av FoU-tjenester",Budsjett_FL!DJ4:DJ182)</f>
        <v>0</v>
      </c>
      <c r="M39" s="50">
        <f>SUM(C39:L39)</f>
        <v>0</v>
      </c>
    </row>
    <row r="40" spans="2:13" x14ac:dyDescent="0.2">
      <c r="B40" t="s">
        <v>428</v>
      </c>
      <c r="C40" s="50">
        <f>Budsjett_FL!K61</f>
        <v>0</v>
      </c>
      <c r="D40" s="50">
        <f>Budsjett_FL!L61</f>
        <v>0</v>
      </c>
      <c r="E40" s="50">
        <f>Budsjett_FL!M61</f>
        <v>0</v>
      </c>
      <c r="F40" s="50">
        <f>Budsjett_FL!N61</f>
        <v>0</v>
      </c>
      <c r="G40" s="50">
        <f>Budsjett_FL!O61</f>
        <v>0</v>
      </c>
      <c r="H40" s="50">
        <f>Budsjett_FL!P61</f>
        <v>0</v>
      </c>
      <c r="I40" s="50">
        <f>Budsjett_FL!Q61</f>
        <v>0</v>
      </c>
      <c r="J40" s="50">
        <f>Budsjett_FL!R61</f>
        <v>0</v>
      </c>
      <c r="K40" s="50">
        <f>Budsjett_FL!S61</f>
        <v>0</v>
      </c>
      <c r="L40" s="50">
        <f>Budsjett_FL!T61</f>
        <v>0</v>
      </c>
      <c r="M40" s="50">
        <f>SUM(C40:L40)</f>
        <v>0</v>
      </c>
    </row>
    <row r="41" spans="2:13" x14ac:dyDescent="0.2">
      <c r="B41" t="s">
        <v>429</v>
      </c>
      <c r="C41" s="50">
        <f>C8-SUMIF(Budsjett_FL!$B$4:$B$179,"Generelle driftsmidler (kun NFR)",Budsjett_FL!DA4:DA182)-Budsjett_FL!AR52-Budsjett_FL!K62</f>
        <v>0</v>
      </c>
      <c r="D41" s="50">
        <f>D8-SUMIF(Budsjett_FL!$B$4:$B$179,"Generelle driftsmidler (kun NFR)",Budsjett_FL!DB4:DB182)-Budsjett_FL!AS52-Budsjett_FL!L62</f>
        <v>0</v>
      </c>
      <c r="E41" s="50">
        <f>E8-SUMIF(Budsjett_FL!$B$4:$B$179,"Generelle driftsmidler (kun NFR)",Budsjett_FL!DC4:DC182)-Budsjett_FL!AT52-Budsjett_FL!M62</f>
        <v>0</v>
      </c>
      <c r="F41" s="50">
        <f>F8-SUMIF(Budsjett_FL!$B$4:$B$179,"Generelle driftsmidler (kun NFR)",Budsjett_FL!DD4:DD182)-Budsjett_FL!AU52-Budsjett_FL!N62</f>
        <v>0</v>
      </c>
      <c r="G41" s="50">
        <f>G8-SUMIF(Budsjett_FL!$B$4:$B$179,"Generelle driftsmidler (kun NFR)",Budsjett_FL!DE4:DE182)-Budsjett_FL!AV52-Budsjett_FL!O62</f>
        <v>0</v>
      </c>
      <c r="H41" s="50">
        <f>H8-SUMIF(Budsjett_FL!$B$4:$B$179,"Generelle driftsmidler (kun NFR)",Budsjett_FL!DF4:DF182)-Budsjett_FL!AW52-Budsjett_FL!P62</f>
        <v>0</v>
      </c>
      <c r="I41" s="50">
        <f>I8-SUMIF(Budsjett_FL!$B$4:$B$179,"Generelle driftsmidler (kun NFR)",Budsjett_FL!DG4:DG182)-Budsjett_FL!AX52-Budsjett_FL!Q62</f>
        <v>0</v>
      </c>
      <c r="J41" s="50">
        <f>J8-SUMIF(Budsjett_FL!$B$4:$B$179,"Generelle driftsmidler (kun NFR)",Budsjett_FL!DH4:DH182)-Budsjett_FL!AY52-Budsjett_FL!R62</f>
        <v>0</v>
      </c>
      <c r="K41" s="50">
        <f>K8-SUMIF(Budsjett_FL!$B$4:$B$179,"Generelle driftsmidler (kun NFR)",Budsjett_FL!DI4:DI182)-Budsjett_FL!AZ52-Budsjett_FL!S62</f>
        <v>0</v>
      </c>
      <c r="L41" s="50">
        <f>L8-SUMIF(Budsjett_FL!$B$4:$B$179,"Generelle driftsmidler (kun NFR)",Budsjett_FL!DJ4:DJ182)-Budsjett_FL!BA52-Budsjett_FL!T62</f>
        <v>0</v>
      </c>
      <c r="M41" s="50">
        <f>SUM(C41:L41)</f>
        <v>0</v>
      </c>
    </row>
    <row r="42" spans="2:13" ht="15" x14ac:dyDescent="0.25">
      <c r="B42" s="12" t="s">
        <v>140</v>
      </c>
      <c r="C42" s="51">
        <f>SUM(C38:C41)</f>
        <v>0</v>
      </c>
      <c r="D42" s="51">
        <f t="shared" ref="D42:M42" si="13">SUM(D38:D41)</f>
        <v>0</v>
      </c>
      <c r="E42" s="51">
        <f t="shared" si="13"/>
        <v>0</v>
      </c>
      <c r="F42" s="51">
        <f t="shared" si="13"/>
        <v>0</v>
      </c>
      <c r="G42" s="51">
        <f t="shared" si="13"/>
        <v>0</v>
      </c>
      <c r="H42" s="51">
        <f t="shared" si="13"/>
        <v>0</v>
      </c>
      <c r="I42" s="51">
        <f t="shared" si="13"/>
        <v>0</v>
      </c>
      <c r="J42" s="51">
        <f t="shared" si="13"/>
        <v>0</v>
      </c>
      <c r="K42" s="51">
        <f t="shared" si="13"/>
        <v>0</v>
      </c>
      <c r="L42" s="51">
        <f t="shared" si="13"/>
        <v>0</v>
      </c>
      <c r="M42" s="51">
        <f t="shared" si="13"/>
        <v>0</v>
      </c>
    </row>
    <row r="43" spans="2:13" x14ac:dyDescent="0.2">
      <c r="B43" s="52"/>
      <c r="C43" s="53"/>
      <c r="D43" s="53"/>
      <c r="E43" s="53"/>
      <c r="F43" s="53"/>
      <c r="G43" s="53"/>
      <c r="H43" s="53"/>
      <c r="I43" s="53"/>
      <c r="J43" s="53"/>
      <c r="K43" s="53"/>
      <c r="L43" s="53"/>
      <c r="M43" s="53"/>
    </row>
    <row r="47" spans="2:13" x14ac:dyDescent="0.2">
      <c r="C47" s="53"/>
    </row>
  </sheetData>
  <sheetProtection algorithmName="SHA-512" hashValue="KC/1+r3JhhqTkZRpWxBP2cGFRlbIysYDMf5VtyOQm1iaQT8joNoxqugL4DMYU6Nb0WqomPZMRhuEEGevokzJaw==" saltValue="Ie1b7UawVpiZUWUTGM42cg==" spinCount="100000" sheet="1" formatCells="0" formatColumns="0" formatRows="0"/>
  <pageMargins left="0.7" right="0.7" top="0.75" bottom="0.75" header="0.3" footer="0.3"/>
  <pageSetup paperSize="9" scale="78" orientation="landscape" r:id="rId1"/>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tabColor rgb="FF0070C0"/>
    <pageSetUpPr fitToPage="1"/>
  </sheetPr>
  <dimension ref="B1:O47"/>
  <sheetViews>
    <sheetView showGridLines="0" zoomScaleNormal="100" workbookViewId="0">
      <selection activeCell="C15" sqref="C15"/>
    </sheetView>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448</v>
      </c>
    </row>
    <row r="3" spans="2:14" ht="15" x14ac:dyDescent="0.25">
      <c r="B3" s="42" t="s">
        <v>449</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450</v>
      </c>
      <c r="N4" s="48" t="s">
        <v>144</v>
      </c>
    </row>
    <row r="5" spans="2:14" x14ac:dyDescent="0.2">
      <c r="B5" t="s">
        <v>451</v>
      </c>
      <c r="C5" s="50">
        <f>'NFR-budsjett_FL'!C5</f>
        <v>0</v>
      </c>
      <c r="D5" s="50">
        <f>'NFR-budsjett_FL'!D5</f>
        <v>0</v>
      </c>
      <c r="E5" s="50">
        <f>'NFR-budsjett_FL'!E5</f>
        <v>0</v>
      </c>
      <c r="F5" s="50">
        <f>'NFR-budsjett_FL'!F5</f>
        <v>0</v>
      </c>
      <c r="G5" s="50">
        <f>'NFR-budsjett_FL'!G5</f>
        <v>0</v>
      </c>
      <c r="H5" s="50">
        <f>'NFR-budsjett_FL'!H5</f>
        <v>0</v>
      </c>
      <c r="I5" s="50">
        <f>'NFR-budsjett_FL'!I5</f>
        <v>0</v>
      </c>
      <c r="J5" s="50">
        <f>'NFR-budsjett_FL'!J5</f>
        <v>0</v>
      </c>
      <c r="K5" s="50">
        <f>'NFR-budsjett_FL'!K5</f>
        <v>0</v>
      </c>
      <c r="L5" s="50">
        <f>'NFR-budsjett_FL'!L5</f>
        <v>0</v>
      </c>
      <c r="M5" s="50" t="e">
        <f>'NFR-budsjett_FL'!#REF!</f>
        <v>#REF!</v>
      </c>
      <c r="N5" s="50">
        <f>SUM(C5:L5)</f>
        <v>0</v>
      </c>
    </row>
    <row r="6" spans="2:14" x14ac:dyDescent="0.2">
      <c r="B6" t="s">
        <v>452</v>
      </c>
      <c r="C6" s="50">
        <f>'NFR-budsjett_FL'!C6</f>
        <v>0</v>
      </c>
      <c r="D6" s="50">
        <f>'NFR-budsjett_FL'!D6</f>
        <v>0</v>
      </c>
      <c r="E6" s="50">
        <f>'NFR-budsjett_FL'!E6</f>
        <v>0</v>
      </c>
      <c r="F6" s="50">
        <f>'NFR-budsjett_FL'!F6</f>
        <v>0</v>
      </c>
      <c r="G6" s="50">
        <f>'NFR-budsjett_FL'!G6</f>
        <v>0</v>
      </c>
      <c r="H6" s="50">
        <f>'NFR-budsjett_FL'!H6</f>
        <v>0</v>
      </c>
      <c r="I6" s="50">
        <f>'NFR-budsjett_FL'!I6</f>
        <v>0</v>
      </c>
      <c r="J6" s="50">
        <f>'NFR-budsjett_FL'!J6</f>
        <v>0</v>
      </c>
      <c r="K6" s="50">
        <f>'NFR-budsjett_FL'!K6</f>
        <v>0</v>
      </c>
      <c r="L6" s="50">
        <f>'NFR-budsjett_FL'!L6</f>
        <v>0</v>
      </c>
      <c r="M6" s="50">
        <f t="shared" ref="M6" si="0">H6+I6+J6</f>
        <v>0</v>
      </c>
      <c r="N6" s="50">
        <f t="shared" ref="N6:N8" si="1">SUM(C6:L6)</f>
        <v>0</v>
      </c>
    </row>
    <row r="7" spans="2:14" x14ac:dyDescent="0.2">
      <c r="B7" t="s">
        <v>453</v>
      </c>
      <c r="C7" s="50">
        <f>'NFR-budsjett_FL'!C7</f>
        <v>0</v>
      </c>
      <c r="D7" s="50">
        <f>'NFR-budsjett_FL'!D7</f>
        <v>0</v>
      </c>
      <c r="E7" s="50">
        <f>'NFR-budsjett_FL'!E7</f>
        <v>0</v>
      </c>
      <c r="F7" s="50">
        <f>'NFR-budsjett_FL'!F7</f>
        <v>0</v>
      </c>
      <c r="G7" s="50">
        <f>'NFR-budsjett_FL'!G7</f>
        <v>0</v>
      </c>
      <c r="H7" s="50">
        <f>'NFR-budsjett_FL'!H7</f>
        <v>0</v>
      </c>
      <c r="I7" s="50">
        <f>'NFR-budsjett_FL'!I7</f>
        <v>0</v>
      </c>
      <c r="J7" s="50">
        <f>'NFR-budsjett_FL'!J7</f>
        <v>0</v>
      </c>
      <c r="K7" s="50">
        <f>'NFR-budsjett_FL'!K7</f>
        <v>0</v>
      </c>
      <c r="L7" s="50">
        <f>'NFR-budsjett_FL'!L7</f>
        <v>0</v>
      </c>
      <c r="M7" s="50">
        <f>Budsjett!U57+Budsjett!U58</f>
        <v>0</v>
      </c>
      <c r="N7" s="50">
        <f t="shared" si="1"/>
        <v>0</v>
      </c>
    </row>
    <row r="8" spans="2:14" x14ac:dyDescent="0.2">
      <c r="B8" t="s">
        <v>454</v>
      </c>
      <c r="C8" s="50">
        <f>'NFR-budsjett_FL'!C8</f>
        <v>0</v>
      </c>
      <c r="D8" s="50">
        <f>'NFR-budsjett_FL'!D8</f>
        <v>0</v>
      </c>
      <c r="E8" s="50">
        <f>'NFR-budsjett_FL'!E8</f>
        <v>0</v>
      </c>
      <c r="F8" s="50">
        <f>'NFR-budsjett_FL'!F8</f>
        <v>0</v>
      </c>
      <c r="G8" s="50">
        <f>'NFR-budsjett_FL'!G8</f>
        <v>0</v>
      </c>
      <c r="H8" s="50">
        <f>'NFR-budsjett_FL'!H8</f>
        <v>0</v>
      </c>
      <c r="I8" s="50">
        <f>'NFR-budsjett_FL'!I8</f>
        <v>0</v>
      </c>
      <c r="J8" s="50">
        <f>'NFR-budsjett_FL'!J8</f>
        <v>0</v>
      </c>
      <c r="K8" s="50">
        <f>'NFR-budsjett_FL'!K8</f>
        <v>0</v>
      </c>
      <c r="L8" s="50">
        <f>'NFR-budsjett_FL'!L8</f>
        <v>0</v>
      </c>
      <c r="M8" s="50">
        <f>Prosjektcontroller!N21</f>
        <v>0</v>
      </c>
      <c r="N8" s="50">
        <f t="shared" si="1"/>
        <v>0</v>
      </c>
    </row>
    <row r="9" spans="2:14" ht="15" x14ac:dyDescent="0.25">
      <c r="B9" s="12" t="s">
        <v>455</v>
      </c>
      <c r="C9" s="51">
        <f t="shared" ref="C9:M9" si="2">SUM(C5:C8)</f>
        <v>0</v>
      </c>
      <c r="D9" s="51">
        <f t="shared" si="2"/>
        <v>0</v>
      </c>
      <c r="E9" s="51">
        <f t="shared" si="2"/>
        <v>0</v>
      </c>
      <c r="F9" s="51">
        <f t="shared" si="2"/>
        <v>0</v>
      </c>
      <c r="G9" s="51">
        <f t="shared" si="2"/>
        <v>0</v>
      </c>
      <c r="H9" s="51">
        <f t="shared" si="2"/>
        <v>0</v>
      </c>
      <c r="I9" s="51">
        <f t="shared" si="2"/>
        <v>0</v>
      </c>
      <c r="J9" s="51">
        <f t="shared" si="2"/>
        <v>0</v>
      </c>
      <c r="K9" s="51">
        <f t="shared" si="2"/>
        <v>0</v>
      </c>
      <c r="L9" s="51">
        <f t="shared" si="2"/>
        <v>0</v>
      </c>
      <c r="M9" s="51" t="e">
        <f t="shared" si="2"/>
        <v>#REF!</v>
      </c>
      <c r="N9" s="51">
        <f>SUM(N5:N8)</f>
        <v>0</v>
      </c>
    </row>
    <row r="10" spans="2:14" x14ac:dyDescent="0.2">
      <c r="C10" s="43"/>
      <c r="D10" s="43"/>
      <c r="E10" s="43"/>
      <c r="F10" s="43"/>
      <c r="G10" s="43"/>
      <c r="H10" s="43"/>
      <c r="I10" s="43"/>
      <c r="J10" s="43"/>
      <c r="K10" s="43"/>
      <c r="L10" s="43"/>
      <c r="M10" s="43"/>
      <c r="N10" s="43"/>
    </row>
    <row r="11" spans="2:14" ht="15" x14ac:dyDescent="0.25">
      <c r="B11" s="42" t="s">
        <v>456</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t="s">
        <v>457</v>
      </c>
      <c r="C13" s="384">
        <f>'NFR-budsjett_FL'!C13</f>
        <v>0</v>
      </c>
      <c r="D13" s="384">
        <f>'NFR-budsjett_FL'!D13</f>
        <v>0</v>
      </c>
      <c r="E13" s="384">
        <f>'NFR-budsjett_FL'!E13</f>
        <v>0</v>
      </c>
      <c r="F13" s="384">
        <f>'NFR-budsjett_FL'!F13</f>
        <v>0</v>
      </c>
      <c r="G13" s="384">
        <f>'NFR-budsjett_FL'!G13</f>
        <v>0</v>
      </c>
      <c r="H13" s="384">
        <f>'NFR-budsjett_FL'!H13</f>
        <v>0</v>
      </c>
      <c r="I13" s="384">
        <f>'NFR-budsjett_FL'!I13</f>
        <v>0</v>
      </c>
      <c r="J13" s="384">
        <f>'NFR-budsjett_FL'!J13</f>
        <v>0</v>
      </c>
      <c r="K13" s="384">
        <f>'NFR-budsjett_FL'!K13</f>
        <v>0</v>
      </c>
      <c r="L13" s="384">
        <f>'NFR-budsjett_FL'!L13</f>
        <v>0</v>
      </c>
      <c r="M13" s="50">
        <f>H13+I13+J13</f>
        <v>0</v>
      </c>
      <c r="N13" s="50">
        <f>SUM(C13:L13)</f>
        <v>0</v>
      </c>
    </row>
    <row r="14" spans="2:14" x14ac:dyDescent="0.2">
      <c r="B14" t="s">
        <v>458</v>
      </c>
      <c r="C14" s="385">
        <f>'NFR-budsjett_FL'!C14</f>
        <v>0</v>
      </c>
      <c r="D14" s="385">
        <f>'NFR-budsjett_FL'!D14</f>
        <v>0</v>
      </c>
      <c r="E14" s="385">
        <f>'NFR-budsjett_FL'!E14</f>
        <v>0</v>
      </c>
      <c r="F14" s="385">
        <f>'NFR-budsjett_FL'!F14</f>
        <v>0</v>
      </c>
      <c r="G14" s="385">
        <f>'NFR-budsjett_FL'!G14</f>
        <v>0</v>
      </c>
      <c r="H14" s="385">
        <f>'NFR-budsjett_FL'!H14</f>
        <v>0</v>
      </c>
      <c r="I14" s="385">
        <f>'NFR-budsjett_FL'!I14</f>
        <v>0</v>
      </c>
      <c r="J14" s="385">
        <f>'NFR-budsjett_FL'!J14</f>
        <v>0</v>
      </c>
      <c r="K14" s="385">
        <f>'NFR-budsjett_FL'!K14</f>
        <v>0</v>
      </c>
      <c r="L14" s="385">
        <f>'NFR-budsjett_FL'!L14</f>
        <v>0</v>
      </c>
      <c r="M14" s="50">
        <f t="shared" ref="M14:M17" si="4">H14+I14+J14</f>
        <v>0</v>
      </c>
      <c r="N14" s="50">
        <f t="shared" ref="N14:N17" si="5">SUM(C14:L14)</f>
        <v>0</v>
      </c>
    </row>
    <row r="15" spans="2:14" x14ac:dyDescent="0.2">
      <c r="B15" t="s">
        <v>459</v>
      </c>
      <c r="C15" s="386">
        <f>'NFR-budsjett_FL'!C15</f>
        <v>0</v>
      </c>
      <c r="D15" s="386">
        <f>'NFR-budsjett_FL'!D15</f>
        <v>0</v>
      </c>
      <c r="E15" s="386">
        <f>'NFR-budsjett_FL'!E15</f>
        <v>0</v>
      </c>
      <c r="F15" s="386">
        <f>'NFR-budsjett_FL'!F15</f>
        <v>0</v>
      </c>
      <c r="G15" s="386">
        <f>'NFR-budsjett_FL'!G15</f>
        <v>0</v>
      </c>
      <c r="H15" s="386">
        <f>'NFR-budsjett_FL'!H15</f>
        <v>0</v>
      </c>
      <c r="I15" s="386">
        <f>'NFR-budsjett_FL'!I15</f>
        <v>0</v>
      </c>
      <c r="J15" s="386">
        <f>'NFR-budsjett_FL'!J15</f>
        <v>0</v>
      </c>
      <c r="K15" s="386">
        <f>'NFR-budsjett_FL'!K15</f>
        <v>0</v>
      </c>
      <c r="L15" s="386">
        <f>'NFR-budsjett_FL'!L15</f>
        <v>0</v>
      </c>
      <c r="M15" s="50">
        <f t="shared" si="4"/>
        <v>0</v>
      </c>
      <c r="N15" s="50">
        <f t="shared" si="5"/>
        <v>0</v>
      </c>
    </row>
    <row r="16" spans="2:14" x14ac:dyDescent="0.2">
      <c r="B16" t="s">
        <v>460</v>
      </c>
      <c r="C16" s="386">
        <f>'NFR-budsjett_FL'!C16</f>
        <v>0</v>
      </c>
      <c r="D16" s="386">
        <f>'NFR-budsjett_FL'!D16</f>
        <v>0</v>
      </c>
      <c r="E16" s="386">
        <f>'NFR-budsjett_FL'!E16</f>
        <v>0</v>
      </c>
      <c r="F16" s="386">
        <f>'NFR-budsjett_FL'!F16</f>
        <v>0</v>
      </c>
      <c r="G16" s="386">
        <f>'NFR-budsjett_FL'!G16</f>
        <v>0</v>
      </c>
      <c r="H16" s="386">
        <f>'NFR-budsjett_FL'!H16</f>
        <v>0</v>
      </c>
      <c r="I16" s="386">
        <f>'NFR-budsjett_FL'!I16</f>
        <v>0</v>
      </c>
      <c r="J16" s="386">
        <f>'NFR-budsjett_FL'!J16</f>
        <v>0</v>
      </c>
      <c r="K16" s="386">
        <f>'NFR-budsjett_FL'!K16</f>
        <v>0</v>
      </c>
      <c r="L16" s="386">
        <f>'NFR-budsjett_FL'!L16</f>
        <v>0</v>
      </c>
      <c r="M16" s="50">
        <f t="shared" si="4"/>
        <v>0</v>
      </c>
      <c r="N16" s="50">
        <f t="shared" si="5"/>
        <v>0</v>
      </c>
    </row>
    <row r="17" spans="2:15" x14ac:dyDescent="0.2">
      <c r="B17" t="s">
        <v>461</v>
      </c>
      <c r="C17" s="386">
        <f>'NFR-budsjett_FL'!C17</f>
        <v>0</v>
      </c>
      <c r="D17" s="386">
        <f>'NFR-budsjett_FL'!D17</f>
        <v>0</v>
      </c>
      <c r="E17" s="386">
        <f>'NFR-budsjett_FL'!E17</f>
        <v>0</v>
      </c>
      <c r="F17" s="386">
        <f>'NFR-budsjett_FL'!F17</f>
        <v>0</v>
      </c>
      <c r="G17" s="386">
        <f>'NFR-budsjett_FL'!G17</f>
        <v>0</v>
      </c>
      <c r="H17" s="386">
        <f>'NFR-budsjett_FL'!H17</f>
        <v>0</v>
      </c>
      <c r="I17" s="386">
        <f>'NFR-budsjett_FL'!I17</f>
        <v>0</v>
      </c>
      <c r="J17" s="386">
        <f>'NFR-budsjett_FL'!J17</f>
        <v>0</v>
      </c>
      <c r="K17" s="386">
        <f>'NFR-budsjett_FL'!K17</f>
        <v>0</v>
      </c>
      <c r="L17" s="386">
        <f>'NFR-budsjett_FL'!L17</f>
        <v>0</v>
      </c>
      <c r="M17" s="50">
        <f t="shared" si="4"/>
        <v>0</v>
      </c>
      <c r="N17" s="50">
        <f t="shared" si="5"/>
        <v>0</v>
      </c>
    </row>
    <row r="18" spans="2:15" ht="15" x14ac:dyDescent="0.25">
      <c r="B18" s="12" t="s">
        <v>455</v>
      </c>
      <c r="C18" s="51">
        <f>SUM(C13:C17)</f>
        <v>0</v>
      </c>
      <c r="D18" s="51">
        <f t="shared" ref="D18:M18" si="6">SUM(D14:D17)</f>
        <v>0</v>
      </c>
      <c r="E18" s="51">
        <f t="shared" si="6"/>
        <v>0</v>
      </c>
      <c r="F18" s="51">
        <f t="shared" si="6"/>
        <v>0</v>
      </c>
      <c r="G18" s="51">
        <f t="shared" si="6"/>
        <v>0</v>
      </c>
      <c r="H18" s="51">
        <f t="shared" si="6"/>
        <v>0</v>
      </c>
      <c r="I18" s="51">
        <f t="shared" si="6"/>
        <v>0</v>
      </c>
      <c r="J18" s="51">
        <f t="shared" si="6"/>
        <v>0</v>
      </c>
      <c r="K18" s="51">
        <f t="shared" si="6"/>
        <v>0</v>
      </c>
      <c r="L18" s="51">
        <f t="shared" si="6"/>
        <v>0</v>
      </c>
      <c r="M18" s="51">
        <f t="shared" si="6"/>
        <v>0</v>
      </c>
      <c r="N18" s="51">
        <f t="shared" ref="N18" si="7">SUM(N13:N17)</f>
        <v>0</v>
      </c>
    </row>
    <row r="20" spans="2:15" ht="15" x14ac:dyDescent="0.25">
      <c r="B20" s="42" t="s">
        <v>462</v>
      </c>
    </row>
    <row r="21" spans="2:15" x14ac:dyDescent="0.2">
      <c r="B21" s="48"/>
      <c r="C21" s="48">
        <f>C4</f>
        <v>1</v>
      </c>
      <c r="D21" s="48">
        <f t="shared" ref="D21:L21" si="8">D4</f>
        <v>2</v>
      </c>
      <c r="E21" s="48">
        <f t="shared" si="8"/>
        <v>3</v>
      </c>
      <c r="F21" s="48">
        <f t="shared" si="8"/>
        <v>4</v>
      </c>
      <c r="G21" s="48">
        <f t="shared" si="8"/>
        <v>5</v>
      </c>
      <c r="H21" s="48">
        <f t="shared" si="8"/>
        <v>6</v>
      </c>
      <c r="I21" s="48">
        <f t="shared" si="8"/>
        <v>7</v>
      </c>
      <c r="J21" s="48">
        <f t="shared" si="8"/>
        <v>8</v>
      </c>
      <c r="K21" s="48">
        <f t="shared" si="8"/>
        <v>9</v>
      </c>
      <c r="L21" s="48">
        <f t="shared" si="8"/>
        <v>10</v>
      </c>
      <c r="M21" s="48" t="s">
        <v>450</v>
      </c>
      <c r="N21" s="48" t="s">
        <v>144</v>
      </c>
      <c r="O21" s="48" t="s">
        <v>438</v>
      </c>
    </row>
    <row r="22" spans="2:15" x14ac:dyDescent="0.2">
      <c r="B22" t="s">
        <v>463</v>
      </c>
      <c r="C22" s="50">
        <f>'NFR-budsjett_FL'!C22</f>
        <v>0</v>
      </c>
      <c r="D22" s="50">
        <f>'NFR-budsjett_FL'!D22</f>
        <v>0</v>
      </c>
      <c r="E22" s="50">
        <f>'NFR-budsjett_FL'!E22</f>
        <v>0</v>
      </c>
      <c r="F22" s="50">
        <f>'NFR-budsjett_FL'!F22</f>
        <v>0</v>
      </c>
      <c r="G22" s="50">
        <f>'NFR-budsjett_FL'!G22</f>
        <v>0</v>
      </c>
      <c r="H22" s="50">
        <f>'NFR-budsjett_FL'!H22</f>
        <v>0</v>
      </c>
      <c r="I22" s="50">
        <f>'NFR-budsjett_FL'!I22</f>
        <v>0</v>
      </c>
      <c r="J22" s="50">
        <f>'NFR-budsjett_FL'!J22</f>
        <v>0</v>
      </c>
      <c r="K22" s="50">
        <f>'NFR-budsjett_FL'!K22</f>
        <v>0</v>
      </c>
      <c r="L22" s="50">
        <f>'NFR-budsjett_FL'!L22</f>
        <v>0</v>
      </c>
      <c r="M22" s="50">
        <f>H22+I22+J22</f>
        <v>0</v>
      </c>
      <c r="N22" s="50">
        <f>SUM(C22:L22)</f>
        <v>0</v>
      </c>
      <c r="O22" s="47">
        <f>IFERROR(N22/$N$27*100,0)</f>
        <v>0</v>
      </c>
    </row>
    <row r="23" spans="2:15" x14ac:dyDescent="0.2">
      <c r="B23" t="s">
        <v>464</v>
      </c>
      <c r="C23" s="50">
        <f>'NFR-budsjett_FL'!C23</f>
        <v>0</v>
      </c>
      <c r="D23" s="50">
        <f>'NFR-budsjett_FL'!D23</f>
        <v>0</v>
      </c>
      <c r="E23" s="50">
        <f>'NFR-budsjett_FL'!E23</f>
        <v>0</v>
      </c>
      <c r="F23" s="50">
        <f>'NFR-budsjett_FL'!F23</f>
        <v>0</v>
      </c>
      <c r="G23" s="50">
        <f>'NFR-budsjett_FL'!G23</f>
        <v>0</v>
      </c>
      <c r="H23" s="50">
        <f>'NFR-budsjett_FL'!H23</f>
        <v>0</v>
      </c>
      <c r="I23" s="50">
        <f>'NFR-budsjett_FL'!I23</f>
        <v>0</v>
      </c>
      <c r="J23" s="50">
        <f>'NFR-budsjett_FL'!J23</f>
        <v>0</v>
      </c>
      <c r="K23" s="50">
        <f>'NFR-budsjett_FL'!K23</f>
        <v>0</v>
      </c>
      <c r="L23" s="50">
        <f>'NFR-budsjett_FL'!L23</f>
        <v>0</v>
      </c>
      <c r="M23" s="50" t="e">
        <f>-IF(#REF!="Fast beløp",#REF!,Budsjett!FI72)</f>
        <v>#REF!</v>
      </c>
      <c r="N23" s="50">
        <f t="shared" ref="N23:N26" si="9">SUM(C23:L23)</f>
        <v>0</v>
      </c>
      <c r="O23" s="47">
        <f t="shared" ref="O23:O26" si="10">IFERROR(N23/$N$27*100,0)</f>
        <v>0</v>
      </c>
    </row>
    <row r="24" spans="2:15" x14ac:dyDescent="0.2">
      <c r="B24" t="s">
        <v>465</v>
      </c>
      <c r="C24" s="50">
        <f>'NFR-budsjett_FL'!C24</f>
        <v>0</v>
      </c>
      <c r="D24" s="50">
        <f>'NFR-budsjett_FL'!D24</f>
        <v>0</v>
      </c>
      <c r="E24" s="50">
        <f>'NFR-budsjett_FL'!E24</f>
        <v>0</v>
      </c>
      <c r="F24" s="50">
        <f>'NFR-budsjett_FL'!F24</f>
        <v>0</v>
      </c>
      <c r="G24" s="50">
        <f>'NFR-budsjett_FL'!G24</f>
        <v>0</v>
      </c>
      <c r="H24" s="50">
        <f>'NFR-budsjett_FL'!H24</f>
        <v>0</v>
      </c>
      <c r="I24" s="50">
        <f>'NFR-budsjett_FL'!I24</f>
        <v>0</v>
      </c>
      <c r="J24" s="50">
        <f>'NFR-budsjett_FL'!J24</f>
        <v>0</v>
      </c>
      <c r="K24" s="50">
        <f>'NFR-budsjett_FL'!K24</f>
        <v>0</v>
      </c>
      <c r="L24" s="50">
        <f>'NFR-budsjett_FL'!L24</f>
        <v>0</v>
      </c>
      <c r="M24" s="50">
        <f t="shared" ref="M24" si="11">H24+I24+J24</f>
        <v>0</v>
      </c>
      <c r="N24" s="50">
        <f t="shared" si="9"/>
        <v>0</v>
      </c>
      <c r="O24" s="47">
        <f t="shared" si="10"/>
        <v>0</v>
      </c>
    </row>
    <row r="25" spans="2:15" x14ac:dyDescent="0.2">
      <c r="B25" t="s">
        <v>466</v>
      </c>
      <c r="C25" s="50">
        <f>'NFR-budsjett_FL'!C25</f>
        <v>0</v>
      </c>
      <c r="D25" s="50">
        <f>'NFR-budsjett_FL'!D25</f>
        <v>0</v>
      </c>
      <c r="E25" s="50">
        <f>'NFR-budsjett_FL'!E25</f>
        <v>0</v>
      </c>
      <c r="F25" s="50">
        <f>'NFR-budsjett_FL'!F25</f>
        <v>0</v>
      </c>
      <c r="G25" s="50">
        <f>'NFR-budsjett_FL'!G25</f>
        <v>0</v>
      </c>
      <c r="H25" s="50">
        <f>'NFR-budsjett_FL'!H25</f>
        <v>0</v>
      </c>
      <c r="I25" s="50">
        <f>'NFR-budsjett_FL'!I25</f>
        <v>0</v>
      </c>
      <c r="J25" s="50">
        <f>'NFR-budsjett_FL'!J25</f>
        <v>0</v>
      </c>
      <c r="K25" s="50">
        <f>'NFR-budsjett_FL'!K25</f>
        <v>0</v>
      </c>
      <c r="L25" s="50">
        <f>'NFR-budsjett_FL'!L25</f>
        <v>0</v>
      </c>
      <c r="M25" s="50" t="e">
        <f>-IF(#REF!="Fast beløp",#REF!,Budsjett!ES72)</f>
        <v>#REF!</v>
      </c>
      <c r="N25" s="50">
        <f t="shared" si="9"/>
        <v>0</v>
      </c>
      <c r="O25" s="47">
        <f t="shared" si="10"/>
        <v>0</v>
      </c>
    </row>
    <row r="26" spans="2:15" x14ac:dyDescent="0.2">
      <c r="B26" t="s">
        <v>467</v>
      </c>
      <c r="C26" s="50">
        <f>'NFR-budsjett_FL'!C26</f>
        <v>0</v>
      </c>
      <c r="D26" s="50">
        <f>'NFR-budsjett_FL'!D26</f>
        <v>0</v>
      </c>
      <c r="E26" s="50">
        <f>'NFR-budsjett_FL'!E26</f>
        <v>0</v>
      </c>
      <c r="F26" s="50">
        <f>'NFR-budsjett_FL'!F26</f>
        <v>0</v>
      </c>
      <c r="G26" s="50">
        <f>'NFR-budsjett_FL'!G26</f>
        <v>0</v>
      </c>
      <c r="H26" s="50">
        <f>'NFR-budsjett_FL'!H26</f>
        <v>0</v>
      </c>
      <c r="I26" s="50">
        <f>'NFR-budsjett_FL'!I26</f>
        <v>0</v>
      </c>
      <c r="J26" s="50">
        <f>'NFR-budsjett_FL'!J26</f>
        <v>0</v>
      </c>
      <c r="K26" s="50">
        <f>'NFR-budsjett_FL'!K26</f>
        <v>0</v>
      </c>
      <c r="L26" s="50">
        <f>'NFR-budsjett_FL'!L26</f>
        <v>0</v>
      </c>
      <c r="M26" s="50">
        <f>-IF(Registrering!$B$28="Fast beløp",Budsjett!U67,Budsjett!EC72)+Budsjett!U68</f>
        <v>0</v>
      </c>
      <c r="N26" s="50">
        <f t="shared" si="9"/>
        <v>0</v>
      </c>
      <c r="O26" s="47">
        <f t="shared" si="10"/>
        <v>0</v>
      </c>
    </row>
    <row r="27" spans="2:15" ht="15" x14ac:dyDescent="0.25">
      <c r="B27" s="12" t="s">
        <v>455</v>
      </c>
      <c r="C27" s="51">
        <f>SUM(C22:C26)</f>
        <v>0</v>
      </c>
      <c r="D27" s="51">
        <f t="shared" ref="D27:M27" si="12">SUM(D22:D26)</f>
        <v>0</v>
      </c>
      <c r="E27" s="51">
        <f t="shared" si="12"/>
        <v>0</v>
      </c>
      <c r="F27" s="51">
        <f t="shared" si="12"/>
        <v>0</v>
      </c>
      <c r="G27" s="51">
        <f t="shared" si="12"/>
        <v>0</v>
      </c>
      <c r="H27" s="51">
        <f t="shared" si="12"/>
        <v>0</v>
      </c>
      <c r="I27" s="51">
        <f t="shared" si="12"/>
        <v>0</v>
      </c>
      <c r="J27" s="51">
        <f t="shared" si="12"/>
        <v>0</v>
      </c>
      <c r="K27" s="51">
        <f t="shared" si="12"/>
        <v>0</v>
      </c>
      <c r="L27" s="51">
        <f t="shared" si="12"/>
        <v>0</v>
      </c>
      <c r="M27" s="51" t="e">
        <f t="shared" si="12"/>
        <v>#REF!</v>
      </c>
      <c r="N27" s="77">
        <f>SUM(N22:N26)</f>
        <v>0</v>
      </c>
      <c r="O27" s="305">
        <f>IFERROR(N27/N27,0)</f>
        <v>0</v>
      </c>
    </row>
    <row r="28" spans="2:15" x14ac:dyDescent="0.2">
      <c r="B28" s="52"/>
      <c r="C28" s="53"/>
      <c r="D28" s="53"/>
      <c r="E28" s="53"/>
      <c r="F28" s="53"/>
      <c r="G28" s="53"/>
      <c r="H28" s="53"/>
      <c r="I28" s="53"/>
      <c r="J28" s="53"/>
      <c r="K28" s="53"/>
      <c r="L28" s="53"/>
      <c r="M28" s="53"/>
      <c r="N28" s="53"/>
    </row>
    <row r="29" spans="2:15" ht="15" x14ac:dyDescent="0.25">
      <c r="B29" s="42" t="s">
        <v>468</v>
      </c>
    </row>
    <row r="30" spans="2:15" x14ac:dyDescent="0.2">
      <c r="B30" s="48"/>
      <c r="C30" s="48">
        <f>C4</f>
        <v>1</v>
      </c>
      <c r="D30" s="48">
        <f t="shared" ref="D30:L30" si="13">D4</f>
        <v>2</v>
      </c>
      <c r="E30" s="48">
        <f t="shared" si="13"/>
        <v>3</v>
      </c>
      <c r="F30" s="48">
        <f t="shared" si="13"/>
        <v>4</v>
      </c>
      <c r="G30" s="48">
        <f t="shared" si="13"/>
        <v>5</v>
      </c>
      <c r="H30" s="48">
        <f t="shared" si="13"/>
        <v>6</v>
      </c>
      <c r="I30" s="48">
        <f t="shared" si="13"/>
        <v>7</v>
      </c>
      <c r="J30" s="48">
        <f t="shared" si="13"/>
        <v>8</v>
      </c>
      <c r="K30" s="48">
        <f t="shared" si="13"/>
        <v>9</v>
      </c>
      <c r="L30" s="48">
        <f t="shared" si="13"/>
        <v>10</v>
      </c>
      <c r="M30" s="48" t="s">
        <v>450</v>
      </c>
      <c r="N30" s="48" t="s">
        <v>144</v>
      </c>
    </row>
    <row r="31" spans="2:15" x14ac:dyDescent="0.2">
      <c r="B31" t="s">
        <v>469</v>
      </c>
      <c r="C31" s="54">
        <f>'NFR-budsjett_FL'!C31</f>
        <v>0</v>
      </c>
      <c r="D31" s="54">
        <f>'NFR-budsjett_FL'!D31</f>
        <v>0</v>
      </c>
      <c r="E31" s="54">
        <f>'NFR-budsjett_FL'!E31</f>
        <v>0</v>
      </c>
      <c r="F31" s="54">
        <f>'NFR-budsjett_FL'!F31</f>
        <v>0</v>
      </c>
      <c r="G31" s="54">
        <f>'NFR-budsjett_FL'!G31</f>
        <v>0</v>
      </c>
      <c r="H31" s="54">
        <f>'NFR-budsjett_FL'!H31</f>
        <v>0</v>
      </c>
      <c r="I31" s="54">
        <f>'NFR-budsjett_FL'!I31</f>
        <v>0</v>
      </c>
      <c r="J31" s="54">
        <f>'NFR-budsjett_FL'!J31</f>
        <v>0</v>
      </c>
      <c r="K31" s="54">
        <f>'NFR-budsjett_FL'!K31</f>
        <v>0</v>
      </c>
      <c r="L31" s="54">
        <f>'NFR-budsjett_FL'!L31</f>
        <v>0</v>
      </c>
      <c r="M31" s="54">
        <f>-SUMIF(Budsjett!$DO$32:$DO$34,#REF!,Budsjett!EC32:EC34)</f>
        <v>0</v>
      </c>
      <c r="N31" s="50">
        <f>SUM(C31:L31)</f>
        <v>0</v>
      </c>
    </row>
    <row r="32" spans="2:15" x14ac:dyDescent="0.2">
      <c r="B32" t="s">
        <v>470</v>
      </c>
      <c r="C32" s="54">
        <f>'NFR-budsjett_FL'!C32</f>
        <v>0</v>
      </c>
      <c r="D32" s="54">
        <f>'NFR-budsjett_FL'!D32</f>
        <v>0</v>
      </c>
      <c r="E32" s="54">
        <f>'NFR-budsjett_FL'!E32</f>
        <v>0</v>
      </c>
      <c r="F32" s="54">
        <f>'NFR-budsjett_FL'!F32</f>
        <v>0</v>
      </c>
      <c r="G32" s="54">
        <f>'NFR-budsjett_FL'!G32</f>
        <v>0</v>
      </c>
      <c r="H32" s="54">
        <f>'NFR-budsjett_FL'!H32</f>
        <v>0</v>
      </c>
      <c r="I32" s="54">
        <f>'NFR-budsjett_FL'!I32</f>
        <v>0</v>
      </c>
      <c r="J32" s="54">
        <f>'NFR-budsjett_FL'!J32</f>
        <v>0</v>
      </c>
      <c r="K32" s="54">
        <f>'NFR-budsjett_FL'!K32</f>
        <v>0</v>
      </c>
      <c r="L32" s="54">
        <f>'NFR-budsjett_FL'!L32</f>
        <v>0</v>
      </c>
      <c r="M32" s="54">
        <f>-SUMIF(Budsjett!$DO$4:$DO$13,#REF!,Budsjett!EC4:EC13)</f>
        <v>0</v>
      </c>
      <c r="N32" s="50">
        <f t="shared" ref="N32:N37" si="14">SUM(C32:L32)</f>
        <v>0</v>
      </c>
    </row>
    <row r="33" spans="2:14" x14ac:dyDescent="0.2">
      <c r="B33" t="s">
        <v>471</v>
      </c>
      <c r="C33" s="54">
        <f>'NFR-budsjett_FL'!C33</f>
        <v>0</v>
      </c>
      <c r="D33" s="54">
        <f>'NFR-budsjett_FL'!D33</f>
        <v>0</v>
      </c>
      <c r="E33" s="54">
        <f>'NFR-budsjett_FL'!E33</f>
        <v>0</v>
      </c>
      <c r="F33" s="54">
        <f>'NFR-budsjett_FL'!F33</f>
        <v>0</v>
      </c>
      <c r="G33" s="54">
        <f>'NFR-budsjett_FL'!G33</f>
        <v>0</v>
      </c>
      <c r="H33" s="54">
        <f>'NFR-budsjett_FL'!H33</f>
        <v>0</v>
      </c>
      <c r="I33" s="54">
        <f>'NFR-budsjett_FL'!I33</f>
        <v>0</v>
      </c>
      <c r="J33" s="54">
        <f>'NFR-budsjett_FL'!J33</f>
        <v>0</v>
      </c>
      <c r="K33" s="54">
        <f>'NFR-budsjett_FL'!K33</f>
        <v>0</v>
      </c>
      <c r="L33" s="54">
        <f>'NFR-budsjett_FL'!L33</f>
        <v>0</v>
      </c>
      <c r="M33" s="54">
        <f>-SUMIF(Budsjett!$DO$4:$DO$13,#REF!,Budsjett!EC4:EC13)</f>
        <v>0</v>
      </c>
      <c r="N33" s="50">
        <f t="shared" si="14"/>
        <v>0</v>
      </c>
    </row>
    <row r="34" spans="2:14" x14ac:dyDescent="0.2">
      <c r="B34" t="s">
        <v>472</v>
      </c>
      <c r="C34" s="54">
        <f>'NFR-budsjett_FL'!C34</f>
        <v>0</v>
      </c>
      <c r="D34" s="54">
        <f>'NFR-budsjett_FL'!D34</f>
        <v>0</v>
      </c>
      <c r="E34" s="54">
        <f>'NFR-budsjett_FL'!E34</f>
        <v>0</v>
      </c>
      <c r="F34" s="54">
        <f>'NFR-budsjett_FL'!F34</f>
        <v>0</v>
      </c>
      <c r="G34" s="54">
        <f>'NFR-budsjett_FL'!G34</f>
        <v>0</v>
      </c>
      <c r="H34" s="54">
        <f>'NFR-budsjett_FL'!H34</f>
        <v>0</v>
      </c>
      <c r="I34" s="54">
        <f>'NFR-budsjett_FL'!I34</f>
        <v>0</v>
      </c>
      <c r="J34" s="54">
        <f>'NFR-budsjett_FL'!J34</f>
        <v>0</v>
      </c>
      <c r="K34" s="54">
        <f>'NFR-budsjett_FL'!K34</f>
        <v>0</v>
      </c>
      <c r="L34" s="54">
        <f>'NFR-budsjett_FL'!L34</f>
        <v>0</v>
      </c>
      <c r="M34" s="54">
        <f t="shared" ref="M34:M41" si="15">H34+I34+J34</f>
        <v>0</v>
      </c>
      <c r="N34" s="50">
        <f t="shared" si="14"/>
        <v>0</v>
      </c>
    </row>
    <row r="35" spans="2:14" x14ac:dyDescent="0.2">
      <c r="B35" t="s">
        <v>473</v>
      </c>
      <c r="C35" s="54">
        <f>'NFR-budsjett_FL'!C35</f>
        <v>0</v>
      </c>
      <c r="D35" s="54">
        <f>'NFR-budsjett_FL'!D35</f>
        <v>0</v>
      </c>
      <c r="E35" s="54">
        <f>'NFR-budsjett_FL'!E35</f>
        <v>0</v>
      </c>
      <c r="F35" s="54">
        <f>'NFR-budsjett_FL'!F35</f>
        <v>0</v>
      </c>
      <c r="G35" s="54">
        <f>'NFR-budsjett_FL'!G35</f>
        <v>0</v>
      </c>
      <c r="H35" s="54">
        <f>'NFR-budsjett_FL'!H35</f>
        <v>0</v>
      </c>
      <c r="I35" s="54">
        <f>'NFR-budsjett_FL'!I35</f>
        <v>0</v>
      </c>
      <c r="J35" s="54">
        <f>'NFR-budsjett_FL'!J35</f>
        <v>0</v>
      </c>
      <c r="K35" s="54">
        <f>'NFR-budsjett_FL'!K35</f>
        <v>0</v>
      </c>
      <c r="L35" s="54">
        <f>'NFR-budsjett_FL'!L35</f>
        <v>0</v>
      </c>
      <c r="M35" s="54">
        <f t="shared" si="15"/>
        <v>0</v>
      </c>
      <c r="N35" s="50">
        <f t="shared" si="14"/>
        <v>0</v>
      </c>
    </row>
    <row r="36" spans="2:14" x14ac:dyDescent="0.2">
      <c r="B36" t="s">
        <v>474</v>
      </c>
      <c r="C36" s="54">
        <f>'NFR-budsjett_FL'!C36</f>
        <v>0</v>
      </c>
      <c r="D36" s="54">
        <f>'NFR-budsjett_FL'!D36</f>
        <v>0</v>
      </c>
      <c r="E36" s="54">
        <f>'NFR-budsjett_FL'!E36</f>
        <v>0</v>
      </c>
      <c r="F36" s="54">
        <f>'NFR-budsjett_FL'!F36</f>
        <v>0</v>
      </c>
      <c r="G36" s="54">
        <f>'NFR-budsjett_FL'!G36</f>
        <v>0</v>
      </c>
      <c r="H36" s="54">
        <f>'NFR-budsjett_FL'!H36</f>
        <v>0</v>
      </c>
      <c r="I36" s="54">
        <f>'NFR-budsjett_FL'!I36</f>
        <v>0</v>
      </c>
      <c r="J36" s="54">
        <f>'NFR-budsjett_FL'!J36</f>
        <v>0</v>
      </c>
      <c r="K36" s="54">
        <f>'NFR-budsjett_FL'!K36</f>
        <v>0</v>
      </c>
      <c r="L36" s="54">
        <f>'NFR-budsjett_FL'!L36</f>
        <v>0</v>
      </c>
      <c r="M36" s="54">
        <f t="shared" si="15"/>
        <v>0</v>
      </c>
      <c r="N36" s="50">
        <f t="shared" si="14"/>
        <v>0</v>
      </c>
    </row>
    <row r="37" spans="2:14" x14ac:dyDescent="0.2">
      <c r="B37" t="s">
        <v>475</v>
      </c>
      <c r="C37" s="54">
        <f>'NFR-budsjett_FL'!C37</f>
        <v>0</v>
      </c>
      <c r="D37" s="54">
        <f>'NFR-budsjett_FL'!D37</f>
        <v>0</v>
      </c>
      <c r="E37" s="54">
        <f>'NFR-budsjett_FL'!E37</f>
        <v>0</v>
      </c>
      <c r="F37" s="54">
        <f>'NFR-budsjett_FL'!F37</f>
        <v>0</v>
      </c>
      <c r="G37" s="54">
        <f>'NFR-budsjett_FL'!G37</f>
        <v>0</v>
      </c>
      <c r="H37" s="54">
        <f>'NFR-budsjett_FL'!H37</f>
        <v>0</v>
      </c>
      <c r="I37" s="54">
        <f>'NFR-budsjett_FL'!I37</f>
        <v>0</v>
      </c>
      <c r="J37" s="54">
        <f>'NFR-budsjett_FL'!J37</f>
        <v>0</v>
      </c>
      <c r="K37" s="54">
        <f>'NFR-budsjett_FL'!K37</f>
        <v>0</v>
      </c>
      <c r="L37" s="54">
        <f>'NFR-budsjett_FL'!L37</f>
        <v>0</v>
      </c>
      <c r="M37" s="54">
        <f t="shared" si="15"/>
        <v>0</v>
      </c>
      <c r="N37" s="50">
        <f t="shared" si="14"/>
        <v>0</v>
      </c>
    </row>
    <row r="38" spans="2:14" ht="15" x14ac:dyDescent="0.25">
      <c r="B38" s="12" t="s">
        <v>476</v>
      </c>
      <c r="C38" s="51">
        <f t="shared" ref="C38:M38" si="16">SUM(C31:C37)</f>
        <v>0</v>
      </c>
      <c r="D38" s="51">
        <f t="shared" si="16"/>
        <v>0</v>
      </c>
      <c r="E38" s="51">
        <f t="shared" si="16"/>
        <v>0</v>
      </c>
      <c r="F38" s="51">
        <f t="shared" si="16"/>
        <v>0</v>
      </c>
      <c r="G38" s="51">
        <f t="shared" si="16"/>
        <v>0</v>
      </c>
      <c r="H38" s="51">
        <f t="shared" si="16"/>
        <v>0</v>
      </c>
      <c r="I38" s="51">
        <f t="shared" si="16"/>
        <v>0</v>
      </c>
      <c r="J38" s="51">
        <f t="shared" si="16"/>
        <v>0</v>
      </c>
      <c r="K38" s="51">
        <f t="shared" si="16"/>
        <v>0</v>
      </c>
      <c r="L38" s="51">
        <f t="shared" si="16"/>
        <v>0</v>
      </c>
      <c r="M38" s="51">
        <f t="shared" si="16"/>
        <v>0</v>
      </c>
      <c r="N38" s="51">
        <f>SUM(N31:N37)</f>
        <v>0</v>
      </c>
    </row>
    <row r="39" spans="2:14" x14ac:dyDescent="0.2">
      <c r="B39" t="s">
        <v>452</v>
      </c>
      <c r="C39" s="50">
        <f>'NFR-budsjett_FL'!C39</f>
        <v>0</v>
      </c>
      <c r="D39" s="50">
        <f>'NFR-budsjett_FL'!D39</f>
        <v>0</v>
      </c>
      <c r="E39" s="50">
        <f>'NFR-budsjett_FL'!E39</f>
        <v>0</v>
      </c>
      <c r="F39" s="50">
        <f>'NFR-budsjett_FL'!F39</f>
        <v>0</v>
      </c>
      <c r="G39" s="50">
        <f>'NFR-budsjett_FL'!G39</f>
        <v>0</v>
      </c>
      <c r="H39" s="50">
        <f>'NFR-budsjett_FL'!H39</f>
        <v>0</v>
      </c>
      <c r="I39" s="50">
        <f>'NFR-budsjett_FL'!I39</f>
        <v>0</v>
      </c>
      <c r="J39" s="50">
        <f>'NFR-budsjett_FL'!J39</f>
        <v>0</v>
      </c>
      <c r="K39" s="50">
        <f>'NFR-budsjett_FL'!K39</f>
        <v>0</v>
      </c>
      <c r="L39" s="50">
        <f>'NFR-budsjett_FL'!L39</f>
        <v>0</v>
      </c>
      <c r="M39" s="54">
        <f t="shared" si="15"/>
        <v>0</v>
      </c>
      <c r="N39" s="50">
        <f>SUM(C39:L39)</f>
        <v>0</v>
      </c>
    </row>
    <row r="40" spans="2:14" x14ac:dyDescent="0.2">
      <c r="B40" t="s">
        <v>453</v>
      </c>
      <c r="C40" s="50">
        <f>'NFR-budsjett_FL'!C40</f>
        <v>0</v>
      </c>
      <c r="D40" s="50">
        <f>'NFR-budsjett_FL'!D40</f>
        <v>0</v>
      </c>
      <c r="E40" s="50">
        <f>'NFR-budsjett_FL'!E40</f>
        <v>0</v>
      </c>
      <c r="F40" s="50">
        <f>'NFR-budsjett_FL'!F40</f>
        <v>0</v>
      </c>
      <c r="G40" s="50">
        <f>'NFR-budsjett_FL'!G40</f>
        <v>0</v>
      </c>
      <c r="H40" s="50">
        <f>'NFR-budsjett_FL'!H40</f>
        <v>0</v>
      </c>
      <c r="I40" s="50">
        <f>'NFR-budsjett_FL'!I40</f>
        <v>0</v>
      </c>
      <c r="J40" s="50">
        <f>'NFR-budsjett_FL'!J40</f>
        <v>0</v>
      </c>
      <c r="K40" s="50">
        <f>'NFR-budsjett_FL'!K40</f>
        <v>0</v>
      </c>
      <c r="L40" s="50">
        <f>'NFR-budsjett_FL'!L40</f>
        <v>0</v>
      </c>
      <c r="M40" s="54">
        <f t="shared" si="15"/>
        <v>0</v>
      </c>
      <c r="N40" s="50">
        <f t="shared" ref="N40:N41" si="17">SUM(C40:L40)</f>
        <v>0</v>
      </c>
    </row>
    <row r="41" spans="2:14" x14ac:dyDescent="0.2">
      <c r="B41" t="s">
        <v>454</v>
      </c>
      <c r="C41" s="50">
        <f>'NFR-budsjett_FL'!C41</f>
        <v>0</v>
      </c>
      <c r="D41" s="50">
        <f>'NFR-budsjett_FL'!D41</f>
        <v>0</v>
      </c>
      <c r="E41" s="50">
        <f>'NFR-budsjett_FL'!E41</f>
        <v>0</v>
      </c>
      <c r="F41" s="50">
        <f>'NFR-budsjett_FL'!F41</f>
        <v>0</v>
      </c>
      <c r="G41" s="50">
        <f>'NFR-budsjett_FL'!G41</f>
        <v>0</v>
      </c>
      <c r="H41" s="50">
        <f>'NFR-budsjett_FL'!H41</f>
        <v>0</v>
      </c>
      <c r="I41" s="50">
        <f>'NFR-budsjett_FL'!I41</f>
        <v>0</v>
      </c>
      <c r="J41" s="50">
        <f>'NFR-budsjett_FL'!J41</f>
        <v>0</v>
      </c>
      <c r="K41" s="50">
        <f>'NFR-budsjett_FL'!K41</f>
        <v>0</v>
      </c>
      <c r="L41" s="50">
        <f>'NFR-budsjett_FL'!L41</f>
        <v>0</v>
      </c>
      <c r="M41" s="54">
        <f t="shared" si="15"/>
        <v>0</v>
      </c>
      <c r="N41" s="50">
        <f t="shared" si="17"/>
        <v>0</v>
      </c>
    </row>
    <row r="42" spans="2:14" ht="15" x14ac:dyDescent="0.25">
      <c r="B42" s="12" t="s">
        <v>467</v>
      </c>
      <c r="C42" s="51">
        <f>SUM(C38:C41)</f>
        <v>0</v>
      </c>
      <c r="D42" s="51">
        <f t="shared" ref="D42:N42" si="18">SUM(D38:D41)</f>
        <v>0</v>
      </c>
      <c r="E42" s="51">
        <f t="shared" si="18"/>
        <v>0</v>
      </c>
      <c r="F42" s="51">
        <f t="shared" si="18"/>
        <v>0</v>
      </c>
      <c r="G42" s="51">
        <f t="shared" si="18"/>
        <v>0</v>
      </c>
      <c r="H42" s="51">
        <f t="shared" si="18"/>
        <v>0</v>
      </c>
      <c r="I42" s="51">
        <f t="shared" si="18"/>
        <v>0</v>
      </c>
      <c r="J42" s="51">
        <f t="shared" si="18"/>
        <v>0</v>
      </c>
      <c r="K42" s="51">
        <f t="shared" si="18"/>
        <v>0</v>
      </c>
      <c r="L42" s="51">
        <f t="shared" si="18"/>
        <v>0</v>
      </c>
      <c r="M42" s="51">
        <f t="shared" si="18"/>
        <v>0</v>
      </c>
      <c r="N42" s="51">
        <f t="shared" si="18"/>
        <v>0</v>
      </c>
    </row>
    <row r="43" spans="2:14" x14ac:dyDescent="0.2">
      <c r="B43" s="52"/>
      <c r="C43" s="53"/>
      <c r="D43" s="53"/>
      <c r="E43" s="53"/>
      <c r="F43" s="53"/>
      <c r="G43" s="53"/>
      <c r="H43" s="53"/>
      <c r="I43" s="53"/>
      <c r="J43" s="53"/>
      <c r="K43" s="53"/>
      <c r="L43" s="53"/>
      <c r="M43" s="53"/>
      <c r="N43" s="53"/>
    </row>
    <row r="47" spans="2:14" x14ac:dyDescent="0.2">
      <c r="C47" s="53"/>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tabColor rgb="FF0070C0"/>
  </sheetPr>
  <dimension ref="B1:O47"/>
  <sheetViews>
    <sheetView showGridLines="0" zoomScaleNormal="100" workbookViewId="0">
      <selection activeCell="C15" sqref="C15"/>
    </sheetView>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477</v>
      </c>
    </row>
    <row r="3" spans="2:14" ht="15" x14ac:dyDescent="0.25">
      <c r="B3" s="42" t="s">
        <v>426</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f>Budsjett!U3</f>
        <v>11</v>
      </c>
      <c r="N4" s="48" t="s">
        <v>144</v>
      </c>
    </row>
    <row r="5" spans="2:14" x14ac:dyDescent="0.2">
      <c r="B5" s="2" t="s">
        <v>214</v>
      </c>
      <c r="C5" s="424">
        <f>'NFR-budsjett_FL'!C5+'NFR - Partner 1'!C5+'NFR - Partner 2'!C5+'NFR - Partner 3'!C5+'NFR - Partner 4'!C5+'NFR - Partner 5'!C5+'NFR - Partner 6'!C5+'NFR - Partner 7'!C5+'NFR - Partner 8'!C5+'NFR - Partner 9'!C5+'NFR - Partner 10'!C5</f>
        <v>0</v>
      </c>
      <c r="D5" s="424">
        <f>'NFR-budsjett_FL'!D5+'NFR - Partner 1'!D5+'NFR - Partner 2'!D5+'NFR - Partner 3'!D5+'NFR - Partner 4'!D5+'NFR - Partner 5'!D5+'NFR - Partner 6'!D5+'NFR - Partner 7'!D5+'NFR - Partner 8'!D5+'NFR - Partner 9'!D5+'NFR - Partner 10'!D5</f>
        <v>0</v>
      </c>
      <c r="E5" s="424">
        <f>'NFR-budsjett_FL'!E5+'NFR - Partner 1'!E5+'NFR - Partner 2'!E5+'NFR - Partner 3'!E5+'NFR - Partner 4'!E5+'NFR - Partner 5'!E5+'NFR - Partner 6'!E5+'NFR - Partner 7'!E5+'NFR - Partner 8'!E5+'NFR - Partner 9'!E5+'NFR - Partner 10'!E5</f>
        <v>0</v>
      </c>
      <c r="F5" s="424">
        <f>'NFR-budsjett_FL'!F5+'NFR - Partner 1'!F5+'NFR - Partner 2'!F5+'NFR - Partner 3'!F5+'NFR - Partner 4'!F5+'NFR - Partner 5'!F5+'NFR - Partner 6'!F5+'NFR - Partner 7'!F5+'NFR - Partner 8'!F5+'NFR - Partner 9'!F5+'NFR - Partner 10'!F5</f>
        <v>0</v>
      </c>
      <c r="G5" s="424">
        <f>'NFR-budsjett_FL'!G5+'NFR - Partner 1'!G5+'NFR - Partner 2'!G5+'NFR - Partner 3'!G5+'NFR - Partner 4'!G5+'NFR - Partner 5'!G5+'NFR - Partner 6'!G5+'NFR - Partner 7'!G5+'NFR - Partner 8'!G5+'NFR - Partner 9'!G5+'NFR - Partner 10'!G5</f>
        <v>0</v>
      </c>
      <c r="H5" s="424">
        <f>'NFR-budsjett_FL'!H5+'NFR - Partner 1'!H5+'NFR - Partner 2'!H5+'NFR - Partner 3'!H5+'NFR - Partner 4'!H5+'NFR - Partner 5'!H5+'NFR - Partner 6'!H5+'NFR - Partner 7'!H5+'NFR - Partner 8'!H5+'NFR - Partner 9'!H5+'NFR - Partner 10'!H5</f>
        <v>0</v>
      </c>
      <c r="I5" s="424">
        <f>'NFR-budsjett_FL'!I5+'NFR - Partner 1'!I5+'NFR - Partner 2'!I5+'NFR - Partner 3'!I5+'NFR - Partner 4'!I5+'NFR - Partner 5'!I5+'NFR - Partner 6'!I5+'NFR - Partner 7'!I5+'NFR - Partner 8'!I5+'NFR - Partner 9'!I5+'NFR - Partner 10'!I5</f>
        <v>0</v>
      </c>
      <c r="J5" s="424">
        <f>'NFR-budsjett_FL'!J5+'NFR - Partner 1'!J5+'NFR - Partner 2'!J5+'NFR - Partner 3'!J5+'NFR - Partner 4'!J5+'NFR - Partner 5'!J5+'NFR - Partner 6'!J5+'NFR - Partner 7'!J5+'NFR - Partner 8'!J5+'NFR - Partner 9'!J5+'NFR - Partner 10'!J5</f>
        <v>0</v>
      </c>
      <c r="K5" s="424">
        <f>'NFR-budsjett_FL'!K5+'NFR - Partner 1'!K5+'NFR - Partner 2'!K5+'NFR - Partner 3'!K5+'NFR - Partner 4'!K5+'NFR - Partner 5'!K5+'NFR - Partner 6'!K5+'NFR - Partner 7'!K5+'NFR - Partner 8'!K5+'NFR - Partner 9'!K5+'NFR - Partner 10'!K5</f>
        <v>0</v>
      </c>
      <c r="L5" s="424">
        <f>'NFR-budsjett_FL'!L5+'NFR - Partner 1'!L5+'NFR - Partner 2'!L5+'NFR - Partner 3'!L5+'NFR - Partner 4'!L5+'NFR - Partner 5'!L5+'NFR - Partner 6'!L5+'NFR - Partner 7'!L5+'NFR - Partner 8'!L5+'NFR - Partner 9'!L5+'NFR - Partner 10'!L5</f>
        <v>0</v>
      </c>
      <c r="M5" s="424">
        <f>H5+I5+J5</f>
        <v>0</v>
      </c>
      <c r="N5" s="424">
        <f>SUM(C5:L5)</f>
        <v>0</v>
      </c>
    </row>
    <row r="6" spans="2:14" x14ac:dyDescent="0.2">
      <c r="B6" s="2" t="s">
        <v>427</v>
      </c>
      <c r="C6" s="424">
        <f>'NFR-budsjett_FL'!C6+'NFR - Partner 1'!C6+'NFR - Partner 2'!C6+'NFR - Partner 3'!C6+'NFR - Partner 4'!C6+'NFR - Partner 5'!C6+'NFR - Partner 6'!C6+'NFR - Partner 7'!C6+'NFR - Partner 8'!C6+'NFR - Partner 9'!C6+'NFR - Partner 10'!C6</f>
        <v>0</v>
      </c>
      <c r="D6" s="424">
        <f>'NFR-budsjett_FL'!D6+'NFR - Partner 1'!D6+'NFR - Partner 2'!D6+'NFR - Partner 3'!D6+'NFR - Partner 4'!D6+'NFR - Partner 5'!D6+'NFR - Partner 6'!D6+'NFR - Partner 7'!D6+'NFR - Partner 8'!D6+'NFR - Partner 9'!D6+'NFR - Partner 10'!D6</f>
        <v>0</v>
      </c>
      <c r="E6" s="424">
        <f>'NFR-budsjett_FL'!E6+'NFR - Partner 1'!E6+'NFR - Partner 2'!E6+'NFR - Partner 3'!E6+'NFR - Partner 4'!E6+'NFR - Partner 5'!E6+'NFR - Partner 6'!E6+'NFR - Partner 7'!E6+'NFR - Partner 8'!E6+'NFR - Partner 9'!E6+'NFR - Partner 10'!E6</f>
        <v>0</v>
      </c>
      <c r="F6" s="424">
        <f>'NFR-budsjett_FL'!F6+'NFR - Partner 1'!F6+'NFR - Partner 2'!F6+'NFR - Partner 3'!F6+'NFR - Partner 4'!F6+'NFR - Partner 5'!F6+'NFR - Partner 6'!F6+'NFR - Partner 7'!F6+'NFR - Partner 8'!F6+'NFR - Partner 9'!F6+'NFR - Partner 10'!F6</f>
        <v>0</v>
      </c>
      <c r="G6" s="424">
        <f>'NFR-budsjett_FL'!G6+'NFR - Partner 1'!G6+'NFR - Partner 2'!G6+'NFR - Partner 3'!G6+'NFR - Partner 4'!G6+'NFR - Partner 5'!G6+'NFR - Partner 6'!G6+'NFR - Partner 7'!G6+'NFR - Partner 8'!G6+'NFR - Partner 9'!G6+'NFR - Partner 10'!G6</f>
        <v>0</v>
      </c>
      <c r="H6" s="424">
        <f>'NFR-budsjett_FL'!H6+'NFR - Partner 1'!H6+'NFR - Partner 2'!H6+'NFR - Partner 3'!H6+'NFR - Partner 4'!H6+'NFR - Partner 5'!H6+'NFR - Partner 6'!H6+'NFR - Partner 7'!H6+'NFR - Partner 8'!H6+'NFR - Partner 9'!H6+'NFR - Partner 10'!H6</f>
        <v>0</v>
      </c>
      <c r="I6" s="424">
        <f>'NFR-budsjett_FL'!I6+'NFR - Partner 1'!I6+'NFR - Partner 2'!I6+'NFR - Partner 3'!I6+'NFR - Partner 4'!I6+'NFR - Partner 5'!I6+'NFR - Partner 6'!I6+'NFR - Partner 7'!I6+'NFR - Partner 8'!I6+'NFR - Partner 9'!I6+'NFR - Partner 10'!I6</f>
        <v>0</v>
      </c>
      <c r="J6" s="424">
        <f>'NFR-budsjett_FL'!J6+'NFR - Partner 1'!J6+'NFR - Partner 2'!J6+'NFR - Partner 3'!J6+'NFR - Partner 4'!J6+'NFR - Partner 5'!J6+'NFR - Partner 6'!J6+'NFR - Partner 7'!J6+'NFR - Partner 8'!J6+'NFR - Partner 9'!J6+'NFR - Partner 10'!J6</f>
        <v>0</v>
      </c>
      <c r="K6" s="424">
        <f>'NFR-budsjett_FL'!K6+'NFR - Partner 1'!K6+'NFR - Partner 2'!K6+'NFR - Partner 3'!K6+'NFR - Partner 4'!K6+'NFR - Partner 5'!K6+'NFR - Partner 6'!K6+'NFR - Partner 7'!K6+'NFR - Partner 8'!K6+'NFR - Partner 9'!K6+'NFR - Partner 10'!K6</f>
        <v>0</v>
      </c>
      <c r="L6" s="424">
        <f>'NFR-budsjett_FL'!L6+'NFR - Partner 1'!L6+'NFR - Partner 2'!L6+'NFR - Partner 3'!L6+'NFR - Partner 4'!L6+'NFR - Partner 5'!L6+'NFR - Partner 6'!L6+'NFR - Partner 7'!L6+'NFR - Partner 8'!L6+'NFR - Partner 9'!L6+'NFR - Partner 10'!L6</f>
        <v>0</v>
      </c>
      <c r="M6" s="424">
        <f t="shared" ref="M6" si="0">H6+I6+J6</f>
        <v>0</v>
      </c>
      <c r="N6" s="424">
        <f t="shared" ref="N6:N8" si="1">SUM(C6:L6)</f>
        <v>0</v>
      </c>
    </row>
    <row r="7" spans="2:14" x14ac:dyDescent="0.2">
      <c r="B7" s="2" t="s">
        <v>428</v>
      </c>
      <c r="C7" s="424">
        <f>'NFR-budsjett_FL'!C7+'NFR - Partner 1'!C7+'NFR - Partner 2'!C7+'NFR - Partner 3'!C7+'NFR - Partner 4'!C7+'NFR - Partner 5'!C7+'NFR - Partner 6'!C7+'NFR - Partner 7'!C7+'NFR - Partner 8'!C7+'NFR - Partner 9'!C7+'NFR - Partner 10'!C7</f>
        <v>0</v>
      </c>
      <c r="D7" s="424">
        <f>'NFR-budsjett_FL'!D7+'NFR - Partner 1'!D7+'NFR - Partner 2'!D7+'NFR - Partner 3'!D7+'NFR - Partner 4'!D7+'NFR - Partner 5'!D7+'NFR - Partner 6'!D7+'NFR - Partner 7'!D7+'NFR - Partner 8'!D7+'NFR - Partner 9'!D7+'NFR - Partner 10'!D7</f>
        <v>0</v>
      </c>
      <c r="E7" s="424">
        <f>'NFR-budsjett_FL'!E7+'NFR - Partner 1'!E7+'NFR - Partner 2'!E7+'NFR - Partner 3'!E7+'NFR - Partner 4'!E7+'NFR - Partner 5'!E7+'NFR - Partner 6'!E7+'NFR - Partner 7'!E7+'NFR - Partner 8'!E7+'NFR - Partner 9'!E7+'NFR - Partner 10'!E7</f>
        <v>0</v>
      </c>
      <c r="F7" s="424">
        <f>'NFR-budsjett_FL'!F7+'NFR - Partner 1'!F7+'NFR - Partner 2'!F7+'NFR - Partner 3'!F7+'NFR - Partner 4'!F7+'NFR - Partner 5'!F7+'NFR - Partner 6'!F7+'NFR - Partner 7'!F7+'NFR - Partner 8'!F7+'NFR - Partner 9'!F7+'NFR - Partner 10'!F7</f>
        <v>0</v>
      </c>
      <c r="G7" s="424">
        <f>'NFR-budsjett_FL'!G7+'NFR - Partner 1'!G7+'NFR - Partner 2'!G7+'NFR - Partner 3'!G7+'NFR - Partner 4'!G7+'NFR - Partner 5'!G7+'NFR - Partner 6'!G7+'NFR - Partner 7'!G7+'NFR - Partner 8'!G7+'NFR - Partner 9'!G7+'NFR - Partner 10'!G7</f>
        <v>0</v>
      </c>
      <c r="H7" s="424">
        <f>'NFR-budsjett_FL'!H7+'NFR - Partner 1'!H7+'NFR - Partner 2'!H7+'NFR - Partner 3'!H7+'NFR - Partner 4'!H7+'NFR - Partner 5'!H7+'NFR - Partner 6'!H7+'NFR - Partner 7'!H7+'NFR - Partner 8'!H7+'NFR - Partner 9'!H7+'NFR - Partner 10'!H7</f>
        <v>0</v>
      </c>
      <c r="I7" s="424">
        <f>'NFR-budsjett_FL'!I7+'NFR - Partner 1'!I7+'NFR - Partner 2'!I7+'NFR - Partner 3'!I7+'NFR - Partner 4'!I7+'NFR - Partner 5'!I7+'NFR - Partner 6'!I7+'NFR - Partner 7'!I7+'NFR - Partner 8'!I7+'NFR - Partner 9'!I7+'NFR - Partner 10'!I7</f>
        <v>0</v>
      </c>
      <c r="J7" s="424">
        <f>'NFR-budsjett_FL'!J7+'NFR - Partner 1'!J7+'NFR - Partner 2'!J7+'NFR - Partner 3'!J7+'NFR - Partner 4'!J7+'NFR - Partner 5'!J7+'NFR - Partner 6'!J7+'NFR - Partner 7'!J7+'NFR - Partner 8'!J7+'NFR - Partner 9'!J7+'NFR - Partner 10'!J7</f>
        <v>0</v>
      </c>
      <c r="K7" s="424">
        <f>'NFR-budsjett_FL'!K7+'NFR - Partner 1'!K7+'NFR - Partner 2'!K7+'NFR - Partner 3'!K7+'NFR - Partner 4'!K7+'NFR - Partner 5'!K7+'NFR - Partner 6'!K7+'NFR - Partner 7'!K7+'NFR - Partner 8'!K7+'NFR - Partner 9'!K7+'NFR - Partner 10'!K7</f>
        <v>0</v>
      </c>
      <c r="L7" s="424">
        <f>'NFR-budsjett_FL'!L7+'NFR - Partner 1'!L7+'NFR - Partner 2'!L7+'NFR - Partner 3'!L7+'NFR - Partner 4'!L7+'NFR - Partner 5'!L7+'NFR - Partner 6'!L7+'NFR - Partner 7'!L7+'NFR - Partner 8'!L7+'NFR - Partner 9'!L7+'NFR - Partner 10'!L7</f>
        <v>0</v>
      </c>
      <c r="M7" s="424">
        <f>Budsjett!U57+Budsjett!U58</f>
        <v>0</v>
      </c>
      <c r="N7" s="424">
        <f t="shared" si="1"/>
        <v>0</v>
      </c>
    </row>
    <row r="8" spans="2:14" x14ac:dyDescent="0.2">
      <c r="B8" s="2" t="s">
        <v>429</v>
      </c>
      <c r="C8" s="424">
        <f>'NFR-budsjett_FL'!C8+'NFR - Partner 1'!C8+'NFR - Partner 2'!C8+'NFR - Partner 3'!C8+'NFR - Partner 4'!C8+'NFR - Partner 5'!C8+'NFR - Partner 6'!C8+'NFR - Partner 7'!C8+'NFR - Partner 8'!C8+'NFR - Partner 9'!C8+'NFR - Partner 10'!C8</f>
        <v>0</v>
      </c>
      <c r="D8" s="424">
        <f>'NFR-budsjett_FL'!D8+'NFR - Partner 1'!D8+'NFR - Partner 2'!D8+'NFR - Partner 3'!D8+'NFR - Partner 4'!D8+'NFR - Partner 5'!D8+'NFR - Partner 6'!D8+'NFR - Partner 7'!D8+'NFR - Partner 8'!D8+'NFR - Partner 9'!D8+'NFR - Partner 10'!D8</f>
        <v>0</v>
      </c>
      <c r="E8" s="424">
        <f>'NFR-budsjett_FL'!E8+'NFR - Partner 1'!E8+'NFR - Partner 2'!E8+'NFR - Partner 3'!E8+'NFR - Partner 4'!E8+'NFR - Partner 5'!E8+'NFR - Partner 6'!E8+'NFR - Partner 7'!E8+'NFR - Partner 8'!E8+'NFR - Partner 9'!E8+'NFR - Partner 10'!E8</f>
        <v>0</v>
      </c>
      <c r="F8" s="424">
        <f>'NFR-budsjett_FL'!F8+'NFR - Partner 1'!F8+'NFR - Partner 2'!F8+'NFR - Partner 3'!F8+'NFR - Partner 4'!F8+'NFR - Partner 5'!F8+'NFR - Partner 6'!F8+'NFR - Partner 7'!F8+'NFR - Partner 8'!F8+'NFR - Partner 9'!F8+'NFR - Partner 10'!F8</f>
        <v>0</v>
      </c>
      <c r="G8" s="424">
        <f>'NFR-budsjett_FL'!G8+'NFR - Partner 1'!G8+'NFR - Partner 2'!G8+'NFR - Partner 3'!G8+'NFR - Partner 4'!G8+'NFR - Partner 5'!G8+'NFR - Partner 6'!G8+'NFR - Partner 7'!G8+'NFR - Partner 8'!G8+'NFR - Partner 9'!G8+'NFR - Partner 10'!G8</f>
        <v>0</v>
      </c>
      <c r="H8" s="424">
        <f>'NFR-budsjett_FL'!H8+'NFR - Partner 1'!H8+'NFR - Partner 2'!H8+'NFR - Partner 3'!H8+'NFR - Partner 4'!H8+'NFR - Partner 5'!H8+'NFR - Partner 6'!H8+'NFR - Partner 7'!H8+'NFR - Partner 8'!H8+'NFR - Partner 9'!H8+'NFR - Partner 10'!H8</f>
        <v>0</v>
      </c>
      <c r="I8" s="424">
        <f>'NFR-budsjett_FL'!I8+'NFR - Partner 1'!I8+'NFR - Partner 2'!I8+'NFR - Partner 3'!I8+'NFR - Partner 4'!I8+'NFR - Partner 5'!I8+'NFR - Partner 6'!I8+'NFR - Partner 7'!I8+'NFR - Partner 8'!I8+'NFR - Partner 9'!I8+'NFR - Partner 10'!I8</f>
        <v>0</v>
      </c>
      <c r="J8" s="424">
        <f>'NFR-budsjett_FL'!J8+'NFR - Partner 1'!J8+'NFR - Partner 2'!J8+'NFR - Partner 3'!J8+'NFR - Partner 4'!J8+'NFR - Partner 5'!J8+'NFR - Partner 6'!J8+'NFR - Partner 7'!J8+'NFR - Partner 8'!J8+'NFR - Partner 9'!J8+'NFR - Partner 10'!J8</f>
        <v>0</v>
      </c>
      <c r="K8" s="424">
        <f>'NFR-budsjett_FL'!K8+'NFR - Partner 1'!K8+'NFR - Partner 2'!K8+'NFR - Partner 3'!K8+'NFR - Partner 4'!K8+'NFR - Partner 5'!K8+'NFR - Partner 6'!K8+'NFR - Partner 7'!K8+'NFR - Partner 8'!K8+'NFR - Partner 9'!K8+'NFR - Partner 10'!K8</f>
        <v>0</v>
      </c>
      <c r="L8" s="424">
        <f>'NFR-budsjett_FL'!L8+'NFR - Partner 1'!L8+'NFR - Partner 2'!L8+'NFR - Partner 3'!L8+'NFR - Partner 4'!L8+'NFR - Partner 5'!L8+'NFR - Partner 6'!L8+'NFR - Partner 7'!L8+'NFR - Partner 8'!L8+'NFR - Partner 9'!L8+'NFR - Partner 10'!L8</f>
        <v>0</v>
      </c>
      <c r="M8" s="424">
        <f>Prosjektcontroller!N20</f>
        <v>0</v>
      </c>
      <c r="N8" s="424">
        <f t="shared" si="1"/>
        <v>0</v>
      </c>
    </row>
    <row r="9" spans="2:14" ht="15" x14ac:dyDescent="0.25">
      <c r="B9" s="12" t="s">
        <v>430</v>
      </c>
      <c r="C9" s="51">
        <f t="shared" ref="C9:M9" si="2">SUM(C5:C8)</f>
        <v>0</v>
      </c>
      <c r="D9" s="51">
        <f t="shared" si="2"/>
        <v>0</v>
      </c>
      <c r="E9" s="51">
        <f t="shared" si="2"/>
        <v>0</v>
      </c>
      <c r="F9" s="51">
        <f t="shared" si="2"/>
        <v>0</v>
      </c>
      <c r="G9" s="51">
        <f t="shared" si="2"/>
        <v>0</v>
      </c>
      <c r="H9" s="51">
        <f t="shared" si="2"/>
        <v>0</v>
      </c>
      <c r="I9" s="51">
        <f t="shared" si="2"/>
        <v>0</v>
      </c>
      <c r="J9" s="51">
        <f t="shared" si="2"/>
        <v>0</v>
      </c>
      <c r="K9" s="51">
        <f t="shared" si="2"/>
        <v>0</v>
      </c>
      <c r="L9" s="51">
        <f t="shared" si="2"/>
        <v>0</v>
      </c>
      <c r="M9" s="51">
        <f t="shared" si="2"/>
        <v>0</v>
      </c>
      <c r="N9" s="51">
        <f>SUM(N5:N8)</f>
        <v>0</v>
      </c>
    </row>
    <row r="10" spans="2:14" x14ac:dyDescent="0.2">
      <c r="C10" s="43"/>
      <c r="D10" s="43"/>
      <c r="E10" s="43"/>
      <c r="F10" s="43"/>
      <c r="G10" s="43"/>
      <c r="H10" s="43"/>
      <c r="I10" s="43"/>
      <c r="J10" s="43"/>
      <c r="K10" s="43"/>
      <c r="L10" s="43"/>
      <c r="M10" s="43"/>
      <c r="N10" s="43"/>
    </row>
    <row r="11" spans="2:14" ht="15" x14ac:dyDescent="0.25">
      <c r="B11" s="42" t="s">
        <v>431</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s="2" t="s">
        <v>432</v>
      </c>
      <c r="C13" s="425">
        <f>'NFR-budsjett_FL'!C13+'NFR - Partner 1'!C13+'NFR - Partner 2'!C13+'NFR - Partner 3'!C13+'NFR - Partner 4'!C13+'NFR - Partner 5'!C13+'NFR - Partner 6'!C13+'NFR - Partner 7'!C13+'NFR - Partner 8'!C13+'NFR - Partner 9'!C13+'NFR - Partner 10'!C13</f>
        <v>0</v>
      </c>
      <c r="D13" s="425">
        <f>'NFR-budsjett_FL'!D13+'NFR - Partner 1'!D13+'NFR - Partner 2'!D13+'NFR - Partner 3'!D13+'NFR - Partner 4'!D13+'NFR - Partner 5'!D13+'NFR - Partner 6'!D13+'NFR - Partner 7'!D13+'NFR - Partner 8'!D13+'NFR - Partner 9'!D13+'NFR - Partner 10'!D13</f>
        <v>0</v>
      </c>
      <c r="E13" s="425">
        <f>'NFR-budsjett_FL'!E13+'NFR - Partner 1'!E13+'NFR - Partner 2'!E13+'NFR - Partner 3'!E13+'NFR - Partner 4'!E13+'NFR - Partner 5'!E13+'NFR - Partner 6'!E13+'NFR - Partner 7'!E13+'NFR - Partner 8'!E13+'NFR - Partner 9'!E13+'NFR - Partner 10'!E13</f>
        <v>0</v>
      </c>
      <c r="F13" s="425">
        <f>'NFR-budsjett_FL'!F13+'NFR - Partner 1'!F13+'NFR - Partner 2'!F13+'NFR - Partner 3'!F13+'NFR - Partner 4'!F13+'NFR - Partner 5'!F13+'NFR - Partner 6'!F13+'NFR - Partner 7'!F13+'NFR - Partner 8'!F13+'NFR - Partner 9'!F13+'NFR - Partner 10'!F13</f>
        <v>0</v>
      </c>
      <c r="G13" s="425">
        <f>'NFR-budsjett_FL'!G13+'NFR - Partner 1'!G13+'NFR - Partner 2'!G13+'NFR - Partner 3'!G13+'NFR - Partner 4'!G13+'NFR - Partner 5'!G13+'NFR - Partner 6'!G13+'NFR - Partner 7'!G13+'NFR - Partner 8'!G13+'NFR - Partner 9'!G13+'NFR - Partner 10'!G13</f>
        <v>0</v>
      </c>
      <c r="H13" s="425">
        <f>'NFR-budsjett_FL'!H13+'NFR - Partner 1'!H13+'NFR - Partner 2'!H13+'NFR - Partner 3'!H13+'NFR - Partner 4'!H13+'NFR - Partner 5'!H13+'NFR - Partner 6'!H13+'NFR - Partner 7'!H13+'NFR - Partner 8'!H13+'NFR - Partner 9'!H13+'NFR - Partner 10'!H13</f>
        <v>0</v>
      </c>
      <c r="I13" s="425">
        <f>'NFR-budsjett_FL'!I13+'NFR - Partner 1'!I13+'NFR - Partner 2'!I13+'NFR - Partner 3'!I13+'NFR - Partner 4'!I13+'NFR - Partner 5'!I13+'NFR - Partner 6'!I13+'NFR - Partner 7'!I13+'NFR - Partner 8'!I13+'NFR - Partner 9'!I13+'NFR - Partner 10'!I13</f>
        <v>0</v>
      </c>
      <c r="J13" s="425">
        <f>'NFR-budsjett_FL'!J13+'NFR - Partner 1'!J13+'NFR - Partner 2'!J13+'NFR - Partner 3'!J13+'NFR - Partner 4'!J13+'NFR - Partner 5'!J13+'NFR - Partner 6'!J13+'NFR - Partner 7'!J13+'NFR - Partner 8'!J13+'NFR - Partner 9'!J13+'NFR - Partner 10'!J13</f>
        <v>0</v>
      </c>
      <c r="K13" s="425">
        <f>'NFR-budsjett_FL'!K13+'NFR - Partner 1'!K13+'NFR - Partner 2'!K13+'NFR - Partner 3'!K13+'NFR - Partner 4'!K13+'NFR - Partner 5'!K13+'NFR - Partner 6'!K13+'NFR - Partner 7'!K13+'NFR - Partner 8'!K13+'NFR - Partner 9'!K13+'NFR - Partner 10'!K13</f>
        <v>0</v>
      </c>
      <c r="L13" s="425">
        <f>'NFR-budsjett_FL'!L13+'NFR - Partner 1'!L13+'NFR - Partner 2'!L13+'NFR - Partner 3'!L13+'NFR - Partner 4'!L13+'NFR - Partner 5'!L13+'NFR - Partner 6'!L13+'NFR - Partner 7'!L13+'NFR - Partner 8'!L13+'NFR - Partner 9'!L13+'NFR - Partner 10'!L13</f>
        <v>0</v>
      </c>
      <c r="M13" s="424">
        <f>H13+I13+J13</f>
        <v>0</v>
      </c>
      <c r="N13" s="424">
        <f>SUM(C13:L13)</f>
        <v>0</v>
      </c>
    </row>
    <row r="14" spans="2:14" x14ac:dyDescent="0.2">
      <c r="B14" s="2" t="s">
        <v>433</v>
      </c>
      <c r="C14" s="426">
        <f>'NFR-budsjett_FL'!C14+'NFR - Partner 1'!C14+'NFR - Partner 2'!C14+'NFR - Partner 3'!C14+'NFR - Partner 4'!C14+'NFR - Partner 5'!C14+'NFR - Partner 6'!C14+'NFR - Partner 7'!C14+'NFR - Partner 8'!C14+'NFR - Partner 9'!C14+'NFR - Partner 10'!C14</f>
        <v>0</v>
      </c>
      <c r="D14" s="426">
        <f>'NFR-budsjett_FL'!D14+'NFR - Partner 1'!D14+'NFR - Partner 2'!D14+'NFR - Partner 3'!D14+'NFR - Partner 4'!D14+'NFR - Partner 5'!D14+'NFR - Partner 6'!D14+'NFR - Partner 7'!D14+'NFR - Partner 8'!D14+'NFR - Partner 9'!D14+'NFR - Partner 10'!D14</f>
        <v>0</v>
      </c>
      <c r="E14" s="426">
        <f>'NFR-budsjett_FL'!E14+'NFR - Partner 1'!E14+'NFR - Partner 2'!E14+'NFR - Partner 3'!E14+'NFR - Partner 4'!E14+'NFR - Partner 5'!E14+'NFR - Partner 6'!E14+'NFR - Partner 7'!E14+'NFR - Partner 8'!E14+'NFR - Partner 9'!E14+'NFR - Partner 10'!E14</f>
        <v>0</v>
      </c>
      <c r="F14" s="426">
        <f>'NFR-budsjett_FL'!F14+'NFR - Partner 1'!F14+'NFR - Partner 2'!F14+'NFR - Partner 3'!F14+'NFR - Partner 4'!F14+'NFR - Partner 5'!F14+'NFR - Partner 6'!F14+'NFR - Partner 7'!F14+'NFR - Partner 8'!F14+'NFR - Partner 9'!F14+'NFR - Partner 10'!F14</f>
        <v>0</v>
      </c>
      <c r="G14" s="426">
        <f>'NFR-budsjett_FL'!G14+'NFR - Partner 1'!G14+'NFR - Partner 2'!G14+'NFR - Partner 3'!G14+'NFR - Partner 4'!G14+'NFR - Partner 5'!G14+'NFR - Partner 6'!G14+'NFR - Partner 7'!G14+'NFR - Partner 8'!G14+'NFR - Partner 9'!G14+'NFR - Partner 10'!G14</f>
        <v>0</v>
      </c>
      <c r="H14" s="426">
        <f>'NFR-budsjett_FL'!H14+'NFR - Partner 1'!H14+'NFR - Partner 2'!H14+'NFR - Partner 3'!H14+'NFR - Partner 4'!H14+'NFR - Partner 5'!H14+'NFR - Partner 6'!H14+'NFR - Partner 7'!H14+'NFR - Partner 8'!H14+'NFR - Partner 9'!H14+'NFR - Partner 10'!H14</f>
        <v>0</v>
      </c>
      <c r="I14" s="426">
        <f>'NFR-budsjett_FL'!I14+'NFR - Partner 1'!I14+'NFR - Partner 2'!I14+'NFR - Partner 3'!I14+'NFR - Partner 4'!I14+'NFR - Partner 5'!I14+'NFR - Partner 6'!I14+'NFR - Partner 7'!I14+'NFR - Partner 8'!I14+'NFR - Partner 9'!I14+'NFR - Partner 10'!I14</f>
        <v>0</v>
      </c>
      <c r="J14" s="426">
        <f>'NFR-budsjett_FL'!J14+'NFR - Partner 1'!J14+'NFR - Partner 2'!J14+'NFR - Partner 3'!J14+'NFR - Partner 4'!J14+'NFR - Partner 5'!J14+'NFR - Partner 6'!J14+'NFR - Partner 7'!J14+'NFR - Partner 8'!J14+'NFR - Partner 9'!J14+'NFR - Partner 10'!J14</f>
        <v>0</v>
      </c>
      <c r="K14" s="426">
        <f>'NFR-budsjett_FL'!K14+'NFR - Partner 1'!K14+'NFR - Partner 2'!K14+'NFR - Partner 3'!K14+'NFR - Partner 4'!K14+'NFR - Partner 5'!K14+'NFR - Partner 6'!K14+'NFR - Partner 7'!K14+'NFR - Partner 8'!K14+'NFR - Partner 9'!K14+'NFR - Partner 10'!K14</f>
        <v>0</v>
      </c>
      <c r="L14" s="426">
        <f>'NFR-budsjett_FL'!L14+'NFR - Partner 1'!L14+'NFR - Partner 2'!L14+'NFR - Partner 3'!L14+'NFR - Partner 4'!L14+'NFR - Partner 5'!L14+'NFR - Partner 6'!L14+'NFR - Partner 7'!L14+'NFR - Partner 8'!L14+'NFR - Partner 9'!L14+'NFR - Partner 10'!L14</f>
        <v>0</v>
      </c>
      <c r="M14" s="424">
        <f t="shared" ref="M14:M17" si="4">H14+I14+J14</f>
        <v>0</v>
      </c>
      <c r="N14" s="424">
        <f t="shared" ref="N14:N17" si="5">SUM(C14:L14)</f>
        <v>0</v>
      </c>
    </row>
    <row r="15" spans="2:14" x14ac:dyDescent="0.2">
      <c r="B15" s="2" t="s">
        <v>434</v>
      </c>
      <c r="C15" s="427">
        <f>'NFR-budsjett_FL'!C15+'NFR - Partner 1'!C15+'NFR - Partner 2'!C15+'NFR - Partner 3'!C15+'NFR - Partner 4'!C15+'NFR - Partner 5'!C15+'NFR - Partner 6'!C15+'NFR - Partner 7'!C15+'NFR - Partner 8'!C15+'NFR - Partner 9'!C15+'NFR - Partner 10'!C15</f>
        <v>0</v>
      </c>
      <c r="D15" s="427">
        <f>'NFR-budsjett_FL'!D15+'NFR - Partner 1'!D15+'NFR - Partner 2'!D15+'NFR - Partner 3'!D15+'NFR - Partner 4'!D15+'NFR - Partner 5'!D15+'NFR - Partner 6'!D15+'NFR - Partner 7'!D15+'NFR - Partner 8'!D15+'NFR - Partner 9'!D15+'NFR - Partner 10'!D15</f>
        <v>0</v>
      </c>
      <c r="E15" s="427">
        <f>'NFR-budsjett_FL'!E15+'NFR - Partner 1'!E15+'NFR - Partner 2'!E15+'NFR - Partner 3'!E15+'NFR - Partner 4'!E15+'NFR - Partner 5'!E15+'NFR - Partner 6'!E15+'NFR - Partner 7'!E15+'NFR - Partner 8'!E15+'NFR - Partner 9'!E15+'NFR - Partner 10'!E15</f>
        <v>0</v>
      </c>
      <c r="F15" s="427">
        <f>'NFR-budsjett_FL'!F15+'NFR - Partner 1'!F15+'NFR - Partner 2'!F15+'NFR - Partner 3'!F15+'NFR - Partner 4'!F15+'NFR - Partner 5'!F15+'NFR - Partner 6'!F15+'NFR - Partner 7'!F15+'NFR - Partner 8'!F15+'NFR - Partner 9'!F15+'NFR - Partner 10'!F15</f>
        <v>0</v>
      </c>
      <c r="G15" s="427">
        <f>'NFR-budsjett_FL'!G15+'NFR - Partner 1'!G15+'NFR - Partner 2'!G15+'NFR - Partner 3'!G15+'NFR - Partner 4'!G15+'NFR - Partner 5'!G15+'NFR - Partner 6'!G15+'NFR - Partner 7'!G15+'NFR - Partner 8'!G15+'NFR - Partner 9'!G15+'NFR - Partner 10'!G15</f>
        <v>0</v>
      </c>
      <c r="H15" s="427">
        <f>'NFR-budsjett_FL'!H15+'NFR - Partner 1'!H15+'NFR - Partner 2'!H15+'NFR - Partner 3'!H15+'NFR - Partner 4'!H15+'NFR - Partner 5'!H15+'NFR - Partner 6'!H15+'NFR - Partner 7'!H15+'NFR - Partner 8'!H15+'NFR - Partner 9'!H15+'NFR - Partner 10'!H15</f>
        <v>0</v>
      </c>
      <c r="I15" s="427">
        <f>'NFR-budsjett_FL'!I15+'NFR - Partner 1'!I15+'NFR - Partner 2'!I15+'NFR - Partner 3'!I15+'NFR - Partner 4'!I15+'NFR - Partner 5'!I15+'NFR - Partner 6'!I15+'NFR - Partner 7'!I15+'NFR - Partner 8'!I15+'NFR - Partner 9'!I15+'NFR - Partner 10'!I15</f>
        <v>0</v>
      </c>
      <c r="J15" s="427">
        <f>'NFR-budsjett_FL'!J15+'NFR - Partner 1'!J15+'NFR - Partner 2'!J15+'NFR - Partner 3'!J15+'NFR - Partner 4'!J15+'NFR - Partner 5'!J15+'NFR - Partner 6'!J15+'NFR - Partner 7'!J15+'NFR - Partner 8'!J15+'NFR - Partner 9'!J15+'NFR - Partner 10'!J15</f>
        <v>0</v>
      </c>
      <c r="K15" s="427">
        <f>'NFR-budsjett_FL'!K15+'NFR - Partner 1'!K15+'NFR - Partner 2'!K15+'NFR - Partner 3'!K15+'NFR - Partner 4'!K15+'NFR - Partner 5'!K15+'NFR - Partner 6'!K15+'NFR - Partner 7'!K15+'NFR - Partner 8'!K15+'NFR - Partner 9'!K15+'NFR - Partner 10'!K15</f>
        <v>0</v>
      </c>
      <c r="L15" s="427">
        <f>'NFR-budsjett_FL'!L15+'NFR - Partner 1'!L15+'NFR - Partner 2'!L15+'NFR - Partner 3'!L15+'NFR - Partner 4'!L15+'NFR - Partner 5'!L15+'NFR - Partner 6'!L15+'NFR - Partner 7'!L15+'NFR - Partner 8'!L15+'NFR - Partner 9'!L15+'NFR - Partner 10'!L15</f>
        <v>0</v>
      </c>
      <c r="M15" s="424">
        <f t="shared" si="4"/>
        <v>0</v>
      </c>
      <c r="N15" s="424">
        <f t="shared" si="5"/>
        <v>0</v>
      </c>
    </row>
    <row r="16" spans="2:14" x14ac:dyDescent="0.2">
      <c r="B16" s="2" t="s">
        <v>435</v>
      </c>
      <c r="C16" s="427">
        <f>'NFR-budsjett_FL'!C16+'NFR - Partner 1'!C16+'NFR - Partner 2'!C16+'NFR - Partner 3'!C16+'NFR - Partner 4'!C16+'NFR - Partner 5'!C16+'NFR - Partner 6'!C16+'NFR - Partner 7'!C16+'NFR - Partner 8'!C16+'NFR - Partner 9'!C16+'NFR - Partner 10'!C16</f>
        <v>0</v>
      </c>
      <c r="D16" s="427">
        <f>'NFR-budsjett_FL'!D16+'NFR - Partner 1'!D16+'NFR - Partner 2'!D16+'NFR - Partner 3'!D16+'NFR - Partner 4'!D16+'NFR - Partner 5'!D16+'NFR - Partner 6'!D16+'NFR - Partner 7'!D16+'NFR - Partner 8'!D16+'NFR - Partner 9'!D16+'NFR - Partner 10'!D16</f>
        <v>0</v>
      </c>
      <c r="E16" s="427">
        <f>'NFR-budsjett_FL'!E16+'NFR - Partner 1'!E16+'NFR - Partner 2'!E16+'NFR - Partner 3'!E16+'NFR - Partner 4'!E16+'NFR - Partner 5'!E16+'NFR - Partner 6'!E16+'NFR - Partner 7'!E16+'NFR - Partner 8'!E16+'NFR - Partner 9'!E16+'NFR - Partner 10'!E16</f>
        <v>0</v>
      </c>
      <c r="F16" s="427">
        <f>'NFR-budsjett_FL'!F16+'NFR - Partner 1'!F16+'NFR - Partner 2'!F16+'NFR - Partner 3'!F16+'NFR - Partner 4'!F16+'NFR - Partner 5'!F16+'NFR - Partner 6'!F16+'NFR - Partner 7'!F16+'NFR - Partner 8'!F16+'NFR - Partner 9'!F16+'NFR - Partner 10'!F16</f>
        <v>0</v>
      </c>
      <c r="G16" s="427">
        <f>'NFR-budsjett_FL'!G16+'NFR - Partner 1'!G16+'NFR - Partner 2'!G16+'NFR - Partner 3'!G16+'NFR - Partner 4'!G16+'NFR - Partner 5'!G16+'NFR - Partner 6'!G16+'NFR - Partner 7'!G16+'NFR - Partner 8'!G16+'NFR - Partner 9'!G16+'NFR - Partner 10'!G16</f>
        <v>0</v>
      </c>
      <c r="H16" s="427">
        <f>'NFR-budsjett_FL'!H16+'NFR - Partner 1'!H16+'NFR - Partner 2'!H16+'NFR - Partner 3'!H16+'NFR - Partner 4'!H16+'NFR - Partner 5'!H16+'NFR - Partner 6'!H16+'NFR - Partner 7'!H16+'NFR - Partner 8'!H16+'NFR - Partner 9'!H16+'NFR - Partner 10'!H16</f>
        <v>0</v>
      </c>
      <c r="I16" s="427">
        <f>'NFR-budsjett_FL'!I16+'NFR - Partner 1'!I16+'NFR - Partner 2'!I16+'NFR - Partner 3'!I16+'NFR - Partner 4'!I16+'NFR - Partner 5'!I16+'NFR - Partner 6'!I16+'NFR - Partner 7'!I16+'NFR - Partner 8'!I16+'NFR - Partner 9'!I16+'NFR - Partner 10'!I16</f>
        <v>0</v>
      </c>
      <c r="J16" s="427">
        <f>'NFR-budsjett_FL'!J16+'NFR - Partner 1'!J16+'NFR - Partner 2'!J16+'NFR - Partner 3'!J16+'NFR - Partner 4'!J16+'NFR - Partner 5'!J16+'NFR - Partner 6'!J16+'NFR - Partner 7'!J16+'NFR - Partner 8'!J16+'NFR - Partner 9'!J16+'NFR - Partner 10'!J16</f>
        <v>0</v>
      </c>
      <c r="K16" s="427">
        <f>'NFR-budsjett_FL'!K16+'NFR - Partner 1'!K16+'NFR - Partner 2'!K16+'NFR - Partner 3'!K16+'NFR - Partner 4'!K16+'NFR - Partner 5'!K16+'NFR - Partner 6'!K16+'NFR - Partner 7'!K16+'NFR - Partner 8'!K16+'NFR - Partner 9'!K16+'NFR - Partner 10'!K16</f>
        <v>0</v>
      </c>
      <c r="L16" s="427">
        <f>'NFR-budsjett_FL'!L16+'NFR - Partner 1'!L16+'NFR - Partner 2'!L16+'NFR - Partner 3'!L16+'NFR - Partner 4'!L16+'NFR - Partner 5'!L16+'NFR - Partner 6'!L16+'NFR - Partner 7'!L16+'NFR - Partner 8'!L16+'NFR - Partner 9'!L16+'NFR - Partner 10'!L16</f>
        <v>0</v>
      </c>
      <c r="M16" s="424">
        <f t="shared" si="4"/>
        <v>0</v>
      </c>
      <c r="N16" s="424">
        <f t="shared" si="5"/>
        <v>0</v>
      </c>
    </row>
    <row r="17" spans="2:15" x14ac:dyDescent="0.2">
      <c r="B17" s="2" t="s">
        <v>436</v>
      </c>
      <c r="C17" s="427">
        <f>'NFR-budsjett_FL'!C17+'NFR - Partner 1'!C17+'NFR - Partner 2'!C17+'NFR - Partner 3'!C17+'NFR - Partner 4'!C17+'NFR - Partner 5'!C17+'NFR - Partner 6'!C17+'NFR - Partner 7'!C17+'NFR - Partner 8'!C17+'NFR - Partner 9'!C17+'NFR - Partner 10'!C17</f>
        <v>0</v>
      </c>
      <c r="D17" s="427">
        <f>'NFR-budsjett_FL'!D17+'NFR - Partner 1'!D17+'NFR - Partner 2'!D17+'NFR - Partner 3'!D17+'NFR - Partner 4'!D17+'NFR - Partner 5'!D17+'NFR - Partner 6'!D17+'NFR - Partner 7'!D17+'NFR - Partner 8'!D17+'NFR - Partner 9'!D17+'NFR - Partner 10'!D17</f>
        <v>0</v>
      </c>
      <c r="E17" s="427">
        <f>'NFR-budsjett_FL'!E17+'NFR - Partner 1'!E17+'NFR - Partner 2'!E17+'NFR - Partner 3'!E17+'NFR - Partner 4'!E17+'NFR - Partner 5'!E17+'NFR - Partner 6'!E17+'NFR - Partner 7'!E17+'NFR - Partner 8'!E17+'NFR - Partner 9'!E17+'NFR - Partner 10'!E17</f>
        <v>0</v>
      </c>
      <c r="F17" s="427">
        <f>'NFR-budsjett_FL'!F17+'NFR - Partner 1'!F17+'NFR - Partner 2'!F17+'NFR - Partner 3'!F17+'NFR - Partner 4'!F17+'NFR - Partner 5'!F17+'NFR - Partner 6'!F17+'NFR - Partner 7'!F17+'NFR - Partner 8'!F17+'NFR - Partner 9'!F17+'NFR - Partner 10'!F17</f>
        <v>0</v>
      </c>
      <c r="G17" s="427">
        <f>'NFR-budsjett_FL'!G17+'NFR - Partner 1'!G17+'NFR - Partner 2'!G17+'NFR - Partner 3'!G17+'NFR - Partner 4'!G17+'NFR - Partner 5'!G17+'NFR - Partner 6'!G17+'NFR - Partner 7'!G17+'NFR - Partner 8'!G17+'NFR - Partner 9'!G17+'NFR - Partner 10'!G17</f>
        <v>0</v>
      </c>
      <c r="H17" s="427">
        <f>'NFR-budsjett_FL'!H17+'NFR - Partner 1'!H17+'NFR - Partner 2'!H17+'NFR - Partner 3'!H17+'NFR - Partner 4'!H17+'NFR - Partner 5'!H17+'NFR - Partner 6'!H17+'NFR - Partner 7'!H17+'NFR - Partner 8'!H17+'NFR - Partner 9'!H17+'NFR - Partner 10'!H17</f>
        <v>0</v>
      </c>
      <c r="I17" s="427">
        <f>'NFR-budsjett_FL'!I17+'NFR - Partner 1'!I17+'NFR - Partner 2'!I17+'NFR - Partner 3'!I17+'NFR - Partner 4'!I17+'NFR - Partner 5'!I17+'NFR - Partner 6'!I17+'NFR - Partner 7'!I17+'NFR - Partner 8'!I17+'NFR - Partner 9'!I17+'NFR - Partner 10'!I17</f>
        <v>0</v>
      </c>
      <c r="J17" s="427">
        <f>'NFR-budsjett_FL'!J17+'NFR - Partner 1'!J17+'NFR - Partner 2'!J17+'NFR - Partner 3'!J17+'NFR - Partner 4'!J17+'NFR - Partner 5'!J17+'NFR - Partner 6'!J17+'NFR - Partner 7'!J17+'NFR - Partner 8'!J17+'NFR - Partner 9'!J17+'NFR - Partner 10'!J17</f>
        <v>0</v>
      </c>
      <c r="K17" s="427">
        <f>'NFR-budsjett_FL'!K17+'NFR - Partner 1'!K17+'NFR - Partner 2'!K17+'NFR - Partner 3'!K17+'NFR - Partner 4'!K17+'NFR - Partner 5'!K17+'NFR - Partner 6'!K17+'NFR - Partner 7'!K17+'NFR - Partner 8'!K17+'NFR - Partner 9'!K17+'NFR - Partner 10'!K17</f>
        <v>0</v>
      </c>
      <c r="L17" s="427">
        <f>'NFR-budsjett_FL'!L17+'NFR - Partner 1'!L17+'NFR - Partner 2'!L17+'NFR - Partner 3'!L17+'NFR - Partner 4'!L17+'NFR - Partner 5'!L17+'NFR - Partner 6'!L17+'NFR - Partner 7'!L17+'NFR - Partner 8'!L17+'NFR - Partner 9'!L17+'NFR - Partner 10'!L17</f>
        <v>0</v>
      </c>
      <c r="M17" s="424">
        <f t="shared" si="4"/>
        <v>0</v>
      </c>
      <c r="N17" s="424">
        <f t="shared" si="5"/>
        <v>0</v>
      </c>
    </row>
    <row r="18" spans="2:15" ht="15" x14ac:dyDescent="0.25">
      <c r="B18" s="12" t="s">
        <v>430</v>
      </c>
      <c r="C18" s="51">
        <f>SUM(C13:C17)</f>
        <v>0</v>
      </c>
      <c r="D18" s="51">
        <f t="shared" ref="D18:M18" si="6">SUM(D14:D17)</f>
        <v>0</v>
      </c>
      <c r="E18" s="51">
        <f t="shared" si="6"/>
        <v>0</v>
      </c>
      <c r="F18" s="51">
        <f t="shared" si="6"/>
        <v>0</v>
      </c>
      <c r="G18" s="51">
        <f t="shared" si="6"/>
        <v>0</v>
      </c>
      <c r="H18" s="51">
        <f t="shared" si="6"/>
        <v>0</v>
      </c>
      <c r="I18" s="51">
        <f t="shared" si="6"/>
        <v>0</v>
      </c>
      <c r="J18" s="51">
        <f t="shared" si="6"/>
        <v>0</v>
      </c>
      <c r="K18" s="51">
        <f t="shared" si="6"/>
        <v>0</v>
      </c>
      <c r="L18" s="51">
        <f t="shared" si="6"/>
        <v>0</v>
      </c>
      <c r="M18" s="51">
        <f t="shared" si="6"/>
        <v>0</v>
      </c>
      <c r="N18" s="51">
        <f t="shared" ref="N18" si="7">SUM(N13:N17)</f>
        <v>0</v>
      </c>
    </row>
    <row r="20" spans="2:15" ht="15" x14ac:dyDescent="0.25">
      <c r="B20" s="42" t="s">
        <v>437</v>
      </c>
    </row>
    <row r="21" spans="2:15" x14ac:dyDescent="0.2">
      <c r="B21" s="48"/>
      <c r="C21" s="48">
        <f>C4</f>
        <v>1</v>
      </c>
      <c r="D21" s="48">
        <f t="shared" ref="D21:L21" si="8">D4</f>
        <v>2</v>
      </c>
      <c r="E21" s="48">
        <f t="shared" si="8"/>
        <v>3</v>
      </c>
      <c r="F21" s="48">
        <f t="shared" si="8"/>
        <v>4</v>
      </c>
      <c r="G21" s="48">
        <f t="shared" si="8"/>
        <v>5</v>
      </c>
      <c r="H21" s="48">
        <f t="shared" si="8"/>
        <v>6</v>
      </c>
      <c r="I21" s="48">
        <f t="shared" si="8"/>
        <v>7</v>
      </c>
      <c r="J21" s="48">
        <f t="shared" si="8"/>
        <v>8</v>
      </c>
      <c r="K21" s="48">
        <f t="shared" si="8"/>
        <v>9</v>
      </c>
      <c r="L21" s="48">
        <f t="shared" si="8"/>
        <v>10</v>
      </c>
      <c r="M21" s="48" t="s">
        <v>450</v>
      </c>
      <c r="N21" s="48" t="s">
        <v>144</v>
      </c>
      <c r="O21" s="48" t="s">
        <v>438</v>
      </c>
    </row>
    <row r="22" spans="2:15" x14ac:dyDescent="0.2">
      <c r="B22" s="2" t="s">
        <v>439</v>
      </c>
      <c r="C22" s="424">
        <f>'NFR-budsjett_FL'!C22+'NFR - Partner 1'!C22+'NFR - Partner 2'!C22+'NFR - Partner 3'!C22+'NFR - Partner 4'!C22+'NFR - Partner 5'!C22+'NFR - Partner 6'!C22+'NFR - Partner 7'!C22+'NFR - Partner 8'!C22+'NFR - Partner 9'!C22+'NFR - Partner 10'!C22</f>
        <v>0</v>
      </c>
      <c r="D22" s="424">
        <f>'NFR-budsjett_FL'!D22+'NFR - Partner 1'!D22+'NFR - Partner 2'!D22+'NFR - Partner 3'!D22+'NFR - Partner 4'!D22+'NFR - Partner 5'!D22+'NFR - Partner 6'!D22+'NFR - Partner 7'!D22+'NFR - Partner 8'!D22+'NFR - Partner 9'!D22+'NFR - Partner 10'!D22</f>
        <v>0</v>
      </c>
      <c r="E22" s="424">
        <f>'NFR-budsjett_FL'!E22+'NFR - Partner 1'!E22+'NFR - Partner 2'!E22+'NFR - Partner 3'!E22+'NFR - Partner 4'!E22+'NFR - Partner 5'!E22+'NFR - Partner 6'!E22+'NFR - Partner 7'!E22+'NFR - Partner 8'!E22+'NFR - Partner 9'!E22+'NFR - Partner 10'!E22</f>
        <v>0</v>
      </c>
      <c r="F22" s="424">
        <f>'NFR-budsjett_FL'!F22+'NFR - Partner 1'!F22+'NFR - Partner 2'!F22+'NFR - Partner 3'!F22+'NFR - Partner 4'!F22+'NFR - Partner 5'!F22+'NFR - Partner 6'!F22+'NFR - Partner 7'!F22+'NFR - Partner 8'!F22+'NFR - Partner 9'!F22+'NFR - Partner 10'!F22</f>
        <v>0</v>
      </c>
      <c r="G22" s="424">
        <f>'NFR-budsjett_FL'!G22+'NFR - Partner 1'!G22+'NFR - Partner 2'!G22+'NFR - Partner 3'!G22+'NFR - Partner 4'!G22+'NFR - Partner 5'!G22+'NFR - Partner 6'!G22+'NFR - Partner 7'!G22+'NFR - Partner 8'!G22+'NFR - Partner 9'!G22+'NFR - Partner 10'!G22</f>
        <v>0</v>
      </c>
      <c r="H22" s="424">
        <f>'NFR-budsjett_FL'!H22+'NFR - Partner 1'!H22+'NFR - Partner 2'!H22+'NFR - Partner 3'!H22+'NFR - Partner 4'!H22+'NFR - Partner 5'!H22+'NFR - Partner 6'!H22+'NFR - Partner 7'!H22+'NFR - Partner 8'!H22+'NFR - Partner 9'!H22+'NFR - Partner 10'!H22</f>
        <v>0</v>
      </c>
      <c r="I22" s="424">
        <f>'NFR-budsjett_FL'!I22+'NFR - Partner 1'!I22+'NFR - Partner 2'!I22+'NFR - Partner 3'!I22+'NFR - Partner 4'!I22+'NFR - Partner 5'!I22+'NFR - Partner 6'!I22+'NFR - Partner 7'!I22+'NFR - Partner 8'!I22+'NFR - Partner 9'!I22+'NFR - Partner 10'!I22</f>
        <v>0</v>
      </c>
      <c r="J22" s="424">
        <f>'NFR-budsjett_FL'!J22+'NFR - Partner 1'!J22+'NFR - Partner 2'!J22+'NFR - Partner 3'!J22+'NFR - Partner 4'!J22+'NFR - Partner 5'!J22+'NFR - Partner 6'!J22+'NFR - Partner 7'!J22+'NFR - Partner 8'!J22+'NFR - Partner 9'!J22+'NFR - Partner 10'!J22</f>
        <v>0</v>
      </c>
      <c r="K22" s="424">
        <f>'NFR-budsjett_FL'!K22+'NFR - Partner 1'!K22+'NFR - Partner 2'!K22+'NFR - Partner 3'!K22+'NFR - Partner 4'!K22+'NFR - Partner 5'!K22+'NFR - Partner 6'!K22+'NFR - Partner 7'!K22+'NFR - Partner 8'!K22+'NFR - Partner 9'!K22+'NFR - Partner 10'!K22</f>
        <v>0</v>
      </c>
      <c r="L22" s="424">
        <f>'NFR-budsjett_FL'!L22+'NFR - Partner 1'!L22+'NFR - Partner 2'!L22+'NFR - Partner 3'!L22+'NFR - Partner 4'!L22+'NFR - Partner 5'!L22+'NFR - Partner 6'!L22+'NFR - Partner 7'!L22+'NFR - Partner 8'!L22+'NFR - Partner 9'!L22+'NFR - Partner 10'!L22</f>
        <v>0</v>
      </c>
      <c r="M22" s="424">
        <f>H22+I22+J22</f>
        <v>0</v>
      </c>
      <c r="N22" s="424">
        <f>SUM(C22:L22)</f>
        <v>0</v>
      </c>
      <c r="O22" s="428">
        <f>IFERROR(N22/$N$27*100,0)</f>
        <v>0</v>
      </c>
    </row>
    <row r="23" spans="2:15" x14ac:dyDescent="0.2">
      <c r="B23" s="2" t="s">
        <v>134</v>
      </c>
      <c r="C23" s="424">
        <f>'NFR-budsjett_FL'!C23+'NFR - Partner 1'!C23+'NFR - Partner 2'!C23+'NFR - Partner 3'!C23+'NFR - Partner 4'!C23+'NFR - Partner 5'!C23+'NFR - Partner 6'!C23+'NFR - Partner 7'!C23+'NFR - Partner 8'!C23+'NFR - Partner 9'!C23+'NFR - Partner 10'!C23</f>
        <v>0</v>
      </c>
      <c r="D23" s="424">
        <f>'NFR-budsjett_FL'!D23+'NFR - Partner 1'!D23+'NFR - Partner 2'!D23+'NFR - Partner 3'!D23+'NFR - Partner 4'!D23+'NFR - Partner 5'!D23+'NFR - Partner 6'!D23+'NFR - Partner 7'!D23+'NFR - Partner 8'!D23+'NFR - Partner 9'!D23+'NFR - Partner 10'!D23</f>
        <v>0</v>
      </c>
      <c r="E23" s="424">
        <f>'NFR-budsjett_FL'!E23+'NFR - Partner 1'!E23+'NFR - Partner 2'!E23+'NFR - Partner 3'!E23+'NFR - Partner 4'!E23+'NFR - Partner 5'!E23+'NFR - Partner 6'!E23+'NFR - Partner 7'!E23+'NFR - Partner 8'!E23+'NFR - Partner 9'!E23+'NFR - Partner 10'!E23</f>
        <v>0</v>
      </c>
      <c r="F23" s="424">
        <f>'NFR-budsjett_FL'!F23+'NFR - Partner 1'!F23+'NFR - Partner 2'!F23+'NFR - Partner 3'!F23+'NFR - Partner 4'!F23+'NFR - Partner 5'!F23+'NFR - Partner 6'!F23+'NFR - Partner 7'!F23+'NFR - Partner 8'!F23+'NFR - Partner 9'!F23+'NFR - Partner 10'!F23</f>
        <v>0</v>
      </c>
      <c r="G23" s="424">
        <f>'NFR-budsjett_FL'!G23+'NFR - Partner 1'!G23+'NFR - Partner 2'!G23+'NFR - Partner 3'!G23+'NFR - Partner 4'!G23+'NFR - Partner 5'!G23+'NFR - Partner 6'!G23+'NFR - Partner 7'!G23+'NFR - Partner 8'!G23+'NFR - Partner 9'!G23+'NFR - Partner 10'!G23</f>
        <v>0</v>
      </c>
      <c r="H23" s="424">
        <f>'NFR-budsjett_FL'!H23+'NFR - Partner 1'!H23+'NFR - Partner 2'!H23+'NFR - Partner 3'!H23+'NFR - Partner 4'!H23+'NFR - Partner 5'!H23+'NFR - Partner 6'!H23+'NFR - Partner 7'!H23+'NFR - Partner 8'!H23+'NFR - Partner 9'!H23+'NFR - Partner 10'!H23</f>
        <v>0</v>
      </c>
      <c r="I23" s="424">
        <f>'NFR-budsjett_FL'!I23+'NFR - Partner 1'!I23+'NFR - Partner 2'!I23+'NFR - Partner 3'!I23+'NFR - Partner 4'!I23+'NFR - Partner 5'!I23+'NFR - Partner 6'!I23+'NFR - Partner 7'!I23+'NFR - Partner 8'!I23+'NFR - Partner 9'!I23+'NFR - Partner 10'!I23</f>
        <v>0</v>
      </c>
      <c r="J23" s="424">
        <f>'NFR-budsjett_FL'!J23+'NFR - Partner 1'!J23+'NFR - Partner 2'!J23+'NFR - Partner 3'!J23+'NFR - Partner 4'!J23+'NFR - Partner 5'!J23+'NFR - Partner 6'!J23+'NFR - Partner 7'!J23+'NFR - Partner 8'!J23+'NFR - Partner 9'!J23+'NFR - Partner 10'!J23</f>
        <v>0</v>
      </c>
      <c r="K23" s="424">
        <f>'NFR-budsjett_FL'!K23+'NFR - Partner 1'!K23+'NFR - Partner 2'!K23+'NFR - Partner 3'!K23+'NFR - Partner 4'!K23+'NFR - Partner 5'!K23+'NFR - Partner 6'!K23+'NFR - Partner 7'!K23+'NFR - Partner 8'!K23+'NFR - Partner 9'!K23+'NFR - Partner 10'!K23</f>
        <v>0</v>
      </c>
      <c r="L23" s="424">
        <f>'NFR-budsjett_FL'!L23+'NFR - Partner 1'!L23+'NFR - Partner 2'!L23+'NFR - Partner 3'!L23+'NFR - Partner 4'!L23+'NFR - Partner 5'!L23+'NFR - Partner 6'!L23+'NFR - Partner 7'!L23+'NFR - Partner 8'!L23+'NFR - Partner 9'!L23+'NFR - Partner 10'!L23</f>
        <v>0</v>
      </c>
      <c r="M23" s="424" t="e">
        <f>-IF(#REF!="Fast beløp",#REF!,Budsjett!FI72)</f>
        <v>#REF!</v>
      </c>
      <c r="N23" s="424">
        <f t="shared" ref="N23:N26" si="9">SUM(C23:L23)</f>
        <v>0</v>
      </c>
      <c r="O23" s="428">
        <f t="shared" ref="O23:O26" si="10">IFERROR(N23/$N$27*100,0)</f>
        <v>0</v>
      </c>
    </row>
    <row r="24" spans="2:15" x14ac:dyDescent="0.2">
      <c r="B24" s="2" t="s">
        <v>440</v>
      </c>
      <c r="C24" s="424">
        <f>'NFR-budsjett_FL'!C24+'NFR - Partner 1'!C24+'NFR - Partner 2'!C24+'NFR - Partner 3'!C24+'NFR - Partner 4'!C24+'NFR - Partner 5'!C24+'NFR - Partner 6'!C24+'NFR - Partner 7'!C24+'NFR - Partner 8'!C24+'NFR - Partner 9'!C24+'NFR - Partner 10'!C24</f>
        <v>0</v>
      </c>
      <c r="D24" s="424">
        <f>'NFR-budsjett_FL'!D24+'NFR - Partner 1'!D24+'NFR - Partner 2'!D24+'NFR - Partner 3'!D24+'NFR - Partner 4'!D24+'NFR - Partner 5'!D24+'NFR - Partner 6'!D24+'NFR - Partner 7'!D24+'NFR - Partner 8'!D24+'NFR - Partner 9'!D24+'NFR - Partner 10'!D24</f>
        <v>0</v>
      </c>
      <c r="E24" s="424">
        <f>'NFR-budsjett_FL'!E24+'NFR - Partner 1'!E24+'NFR - Partner 2'!E24+'NFR - Partner 3'!E24+'NFR - Partner 4'!E24+'NFR - Partner 5'!E24+'NFR - Partner 6'!E24+'NFR - Partner 7'!E24+'NFR - Partner 8'!E24+'NFR - Partner 9'!E24+'NFR - Partner 10'!E24</f>
        <v>0</v>
      </c>
      <c r="F24" s="424">
        <f>'NFR-budsjett_FL'!F24+'NFR - Partner 1'!F24+'NFR - Partner 2'!F24+'NFR - Partner 3'!F24+'NFR - Partner 4'!F24+'NFR - Partner 5'!F24+'NFR - Partner 6'!F24+'NFR - Partner 7'!F24+'NFR - Partner 8'!F24+'NFR - Partner 9'!F24+'NFR - Partner 10'!F24</f>
        <v>0</v>
      </c>
      <c r="G24" s="424">
        <f>'NFR-budsjett_FL'!G24+'NFR - Partner 1'!G24+'NFR - Partner 2'!G24+'NFR - Partner 3'!G24+'NFR - Partner 4'!G24+'NFR - Partner 5'!G24+'NFR - Partner 6'!G24+'NFR - Partner 7'!G24+'NFR - Partner 8'!G24+'NFR - Partner 9'!G24+'NFR - Partner 10'!G24</f>
        <v>0</v>
      </c>
      <c r="H24" s="424">
        <f>'NFR-budsjett_FL'!H24+'NFR - Partner 1'!H24+'NFR - Partner 2'!H24+'NFR - Partner 3'!H24+'NFR - Partner 4'!H24+'NFR - Partner 5'!H24+'NFR - Partner 6'!H24+'NFR - Partner 7'!H24+'NFR - Partner 8'!H24+'NFR - Partner 9'!H24+'NFR - Partner 10'!H24</f>
        <v>0</v>
      </c>
      <c r="I24" s="424">
        <f>'NFR-budsjett_FL'!I24+'NFR - Partner 1'!I24+'NFR - Partner 2'!I24+'NFR - Partner 3'!I24+'NFR - Partner 4'!I24+'NFR - Partner 5'!I24+'NFR - Partner 6'!I24+'NFR - Partner 7'!I24+'NFR - Partner 8'!I24+'NFR - Partner 9'!I24+'NFR - Partner 10'!I24</f>
        <v>0</v>
      </c>
      <c r="J24" s="424">
        <f>'NFR-budsjett_FL'!J24+'NFR - Partner 1'!J24+'NFR - Partner 2'!J24+'NFR - Partner 3'!J24+'NFR - Partner 4'!J24+'NFR - Partner 5'!J24+'NFR - Partner 6'!J24+'NFR - Partner 7'!J24+'NFR - Partner 8'!J24+'NFR - Partner 9'!J24+'NFR - Partner 10'!J24</f>
        <v>0</v>
      </c>
      <c r="K24" s="424">
        <f>'NFR-budsjett_FL'!K24+'NFR - Partner 1'!K24+'NFR - Partner 2'!K24+'NFR - Partner 3'!K24+'NFR - Partner 4'!K24+'NFR - Partner 5'!K24+'NFR - Partner 6'!K24+'NFR - Partner 7'!K24+'NFR - Partner 8'!K24+'NFR - Partner 9'!K24+'NFR - Partner 10'!K24</f>
        <v>0</v>
      </c>
      <c r="L24" s="424">
        <f>'NFR-budsjett_FL'!L24+'NFR - Partner 1'!L24+'NFR - Partner 2'!L24+'NFR - Partner 3'!L24+'NFR - Partner 4'!L24+'NFR - Partner 5'!L24+'NFR - Partner 6'!L24+'NFR - Partner 7'!L24+'NFR - Partner 8'!L24+'NFR - Partner 9'!L24+'NFR - Partner 10'!L24</f>
        <v>0</v>
      </c>
      <c r="M24" s="424">
        <f t="shared" ref="M24" si="11">H24+I24+J24</f>
        <v>0</v>
      </c>
      <c r="N24" s="424">
        <f t="shared" si="9"/>
        <v>0</v>
      </c>
      <c r="O24" s="428">
        <f t="shared" si="10"/>
        <v>0</v>
      </c>
    </row>
    <row r="25" spans="2:15" x14ac:dyDescent="0.2">
      <c r="B25" s="2" t="s">
        <v>138</v>
      </c>
      <c r="C25" s="424">
        <f>'NFR-budsjett_FL'!C25+'NFR - Partner 1'!C25+'NFR - Partner 2'!C25+'NFR - Partner 3'!C25+'NFR - Partner 4'!C25+'NFR - Partner 5'!C25+'NFR - Partner 6'!C25+'NFR - Partner 7'!C25+'NFR - Partner 8'!C25+'NFR - Partner 9'!C25+'NFR - Partner 10'!C25</f>
        <v>0</v>
      </c>
      <c r="D25" s="424">
        <f>'NFR-budsjett_FL'!D25+'NFR - Partner 1'!D25+'NFR - Partner 2'!D25+'NFR - Partner 3'!D25+'NFR - Partner 4'!D25+'NFR - Partner 5'!D25+'NFR - Partner 6'!D25+'NFR - Partner 7'!D25+'NFR - Partner 8'!D25+'NFR - Partner 9'!D25+'NFR - Partner 10'!D25</f>
        <v>0</v>
      </c>
      <c r="E25" s="424">
        <f>'NFR-budsjett_FL'!E25+'NFR - Partner 1'!E25+'NFR - Partner 2'!E25+'NFR - Partner 3'!E25+'NFR - Partner 4'!E25+'NFR - Partner 5'!E25+'NFR - Partner 6'!E25+'NFR - Partner 7'!E25+'NFR - Partner 8'!E25+'NFR - Partner 9'!E25+'NFR - Partner 10'!E25</f>
        <v>0</v>
      </c>
      <c r="F25" s="424">
        <f>'NFR-budsjett_FL'!F25+'NFR - Partner 1'!F25+'NFR - Partner 2'!F25+'NFR - Partner 3'!F25+'NFR - Partner 4'!F25+'NFR - Partner 5'!F25+'NFR - Partner 6'!F25+'NFR - Partner 7'!F25+'NFR - Partner 8'!F25+'NFR - Partner 9'!F25+'NFR - Partner 10'!F25</f>
        <v>0</v>
      </c>
      <c r="G25" s="424">
        <f>'NFR-budsjett_FL'!G25+'NFR - Partner 1'!G25+'NFR - Partner 2'!G25+'NFR - Partner 3'!G25+'NFR - Partner 4'!G25+'NFR - Partner 5'!G25+'NFR - Partner 6'!G25+'NFR - Partner 7'!G25+'NFR - Partner 8'!G25+'NFR - Partner 9'!G25+'NFR - Partner 10'!G25</f>
        <v>0</v>
      </c>
      <c r="H25" s="424">
        <f>'NFR-budsjett_FL'!H25+'NFR - Partner 1'!H25+'NFR - Partner 2'!H25+'NFR - Partner 3'!H25+'NFR - Partner 4'!H25+'NFR - Partner 5'!H25+'NFR - Partner 6'!H25+'NFR - Partner 7'!H25+'NFR - Partner 8'!H25+'NFR - Partner 9'!H25+'NFR - Partner 10'!H25</f>
        <v>0</v>
      </c>
      <c r="I25" s="424">
        <f>'NFR-budsjett_FL'!I25+'NFR - Partner 1'!I25+'NFR - Partner 2'!I25+'NFR - Partner 3'!I25+'NFR - Partner 4'!I25+'NFR - Partner 5'!I25+'NFR - Partner 6'!I25+'NFR - Partner 7'!I25+'NFR - Partner 8'!I25+'NFR - Partner 9'!I25+'NFR - Partner 10'!I25</f>
        <v>0</v>
      </c>
      <c r="J25" s="424">
        <f>'NFR-budsjett_FL'!J25+'NFR - Partner 1'!J25+'NFR - Partner 2'!J25+'NFR - Partner 3'!J25+'NFR - Partner 4'!J25+'NFR - Partner 5'!J25+'NFR - Partner 6'!J25+'NFR - Partner 7'!J25+'NFR - Partner 8'!J25+'NFR - Partner 9'!J25+'NFR - Partner 10'!J25</f>
        <v>0</v>
      </c>
      <c r="K25" s="424">
        <f>'NFR-budsjett_FL'!K25+'NFR - Partner 1'!K25+'NFR - Partner 2'!K25+'NFR - Partner 3'!K25+'NFR - Partner 4'!K25+'NFR - Partner 5'!K25+'NFR - Partner 6'!K25+'NFR - Partner 7'!K25+'NFR - Partner 8'!K25+'NFR - Partner 9'!K25+'NFR - Partner 10'!K25</f>
        <v>0</v>
      </c>
      <c r="L25" s="424">
        <f>'NFR-budsjett_FL'!L25+'NFR - Partner 1'!L25+'NFR - Partner 2'!L25+'NFR - Partner 3'!L25+'NFR - Partner 4'!L25+'NFR - Partner 5'!L25+'NFR - Partner 6'!L25+'NFR - Partner 7'!L25+'NFR - Partner 8'!L25+'NFR - Partner 9'!L25+'NFR - Partner 10'!L25</f>
        <v>0</v>
      </c>
      <c r="M25" s="424" t="e">
        <f>-IF(#REF!="Fast beløp",#REF!,Budsjett!ES72)</f>
        <v>#REF!</v>
      </c>
      <c r="N25" s="424">
        <f t="shared" si="9"/>
        <v>0</v>
      </c>
      <c r="O25" s="428">
        <f t="shared" si="10"/>
        <v>0</v>
      </c>
    </row>
    <row r="26" spans="2:15" x14ac:dyDescent="0.2">
      <c r="B26" s="2" t="s">
        <v>441</v>
      </c>
      <c r="C26" s="424">
        <f>'NFR-budsjett_FL'!C26+'NFR - Partner 1'!C26+'NFR - Partner 2'!C26+'NFR - Partner 3'!C26+'NFR - Partner 4'!C26+'NFR - Partner 5'!C26+'NFR - Partner 6'!C26+'NFR - Partner 7'!C26+'NFR - Partner 8'!C26+'NFR - Partner 9'!C26+'NFR - Partner 10'!C26</f>
        <v>0</v>
      </c>
      <c r="D26" s="424">
        <f>'NFR-budsjett_FL'!D26+'NFR - Partner 1'!D26+'NFR - Partner 2'!D26+'NFR - Partner 3'!D26+'NFR - Partner 4'!D26+'NFR - Partner 5'!D26+'NFR - Partner 6'!D26+'NFR - Partner 7'!D26+'NFR - Partner 8'!D26+'NFR - Partner 9'!D26+'NFR - Partner 10'!D26</f>
        <v>0</v>
      </c>
      <c r="E26" s="424">
        <f>'NFR-budsjett_FL'!E26+'NFR - Partner 1'!E26+'NFR - Partner 2'!E26+'NFR - Partner 3'!E26+'NFR - Partner 4'!E26+'NFR - Partner 5'!E26+'NFR - Partner 6'!E26+'NFR - Partner 7'!E26+'NFR - Partner 8'!E26+'NFR - Partner 9'!E26+'NFR - Partner 10'!E26</f>
        <v>0</v>
      </c>
      <c r="F26" s="424">
        <f>'NFR-budsjett_FL'!F26+'NFR - Partner 1'!F26+'NFR - Partner 2'!F26+'NFR - Partner 3'!F26+'NFR - Partner 4'!F26+'NFR - Partner 5'!F26+'NFR - Partner 6'!F26+'NFR - Partner 7'!F26+'NFR - Partner 8'!F26+'NFR - Partner 9'!F26+'NFR - Partner 10'!F26</f>
        <v>0</v>
      </c>
      <c r="G26" s="424">
        <f>'NFR-budsjett_FL'!G26+'NFR - Partner 1'!G26+'NFR - Partner 2'!G26+'NFR - Partner 3'!G26+'NFR - Partner 4'!G26+'NFR - Partner 5'!G26+'NFR - Partner 6'!G26+'NFR - Partner 7'!G26+'NFR - Partner 8'!G26+'NFR - Partner 9'!G26+'NFR - Partner 10'!G26</f>
        <v>0</v>
      </c>
      <c r="H26" s="424">
        <f>'NFR-budsjett_FL'!H26+'NFR - Partner 1'!H26+'NFR - Partner 2'!H26+'NFR - Partner 3'!H26+'NFR - Partner 4'!H26+'NFR - Partner 5'!H26+'NFR - Partner 6'!H26+'NFR - Partner 7'!H26+'NFR - Partner 8'!H26+'NFR - Partner 9'!H26+'NFR - Partner 10'!H26</f>
        <v>0</v>
      </c>
      <c r="I26" s="424">
        <f>'NFR-budsjett_FL'!I26+'NFR - Partner 1'!I26+'NFR - Partner 2'!I26+'NFR - Partner 3'!I26+'NFR - Partner 4'!I26+'NFR - Partner 5'!I26+'NFR - Partner 6'!I26+'NFR - Partner 7'!I26+'NFR - Partner 8'!I26+'NFR - Partner 9'!I26+'NFR - Partner 10'!I26</f>
        <v>0</v>
      </c>
      <c r="J26" s="424">
        <f>'NFR-budsjett_FL'!J26+'NFR - Partner 1'!J26+'NFR - Partner 2'!J26+'NFR - Partner 3'!J26+'NFR - Partner 4'!J26+'NFR - Partner 5'!J26+'NFR - Partner 6'!J26+'NFR - Partner 7'!J26+'NFR - Partner 8'!J26+'NFR - Partner 9'!J26+'NFR - Partner 10'!J26</f>
        <v>0</v>
      </c>
      <c r="K26" s="424">
        <f>'NFR-budsjett_FL'!K26+'NFR - Partner 1'!K26+'NFR - Partner 2'!K26+'NFR - Partner 3'!K26+'NFR - Partner 4'!K26+'NFR - Partner 5'!K26+'NFR - Partner 6'!K26+'NFR - Partner 7'!K26+'NFR - Partner 8'!K26+'NFR - Partner 9'!K26+'NFR - Partner 10'!K26</f>
        <v>0</v>
      </c>
      <c r="L26" s="424">
        <f>'NFR-budsjett_FL'!L26+'NFR - Partner 1'!L26+'NFR - Partner 2'!L26+'NFR - Partner 3'!L26+'NFR - Partner 4'!L26+'NFR - Partner 5'!L26+'NFR - Partner 6'!L26+'NFR - Partner 7'!L26+'NFR - Partner 8'!L26+'NFR - Partner 9'!L26+'NFR - Partner 10'!L26</f>
        <v>0</v>
      </c>
      <c r="M26" s="424">
        <f>-IF(Registrering!$B$28="Fast beløp",Budsjett!U67,Budsjett!EC72)</f>
        <v>0</v>
      </c>
      <c r="N26" s="424">
        <f t="shared" si="9"/>
        <v>0</v>
      </c>
      <c r="O26" s="428">
        <f t="shared" si="10"/>
        <v>0</v>
      </c>
    </row>
    <row r="27" spans="2:15" ht="15" x14ac:dyDescent="0.25">
      <c r="B27" s="12" t="s">
        <v>430</v>
      </c>
      <c r="C27" s="51">
        <f>SUM(C22:C26)</f>
        <v>0</v>
      </c>
      <c r="D27" s="51">
        <f t="shared" ref="D27:M27" si="12">SUM(D22:D26)</f>
        <v>0</v>
      </c>
      <c r="E27" s="51">
        <f t="shared" si="12"/>
        <v>0</v>
      </c>
      <c r="F27" s="51">
        <f t="shared" si="12"/>
        <v>0</v>
      </c>
      <c r="G27" s="51">
        <f t="shared" si="12"/>
        <v>0</v>
      </c>
      <c r="H27" s="51">
        <f t="shared" si="12"/>
        <v>0</v>
      </c>
      <c r="I27" s="51">
        <f t="shared" si="12"/>
        <v>0</v>
      </c>
      <c r="J27" s="51">
        <f t="shared" si="12"/>
        <v>0</v>
      </c>
      <c r="K27" s="51">
        <f t="shared" si="12"/>
        <v>0</v>
      </c>
      <c r="L27" s="51">
        <f t="shared" si="12"/>
        <v>0</v>
      </c>
      <c r="M27" s="51" t="e">
        <f t="shared" si="12"/>
        <v>#REF!</v>
      </c>
      <c r="N27" s="77">
        <f>SUM(N22:N26)</f>
        <v>0</v>
      </c>
      <c r="O27" s="429">
        <f>IFERROR(N27/N27,0)</f>
        <v>0</v>
      </c>
    </row>
    <row r="28" spans="2:15" x14ac:dyDescent="0.2">
      <c r="B28" s="52"/>
      <c r="C28" s="53"/>
      <c r="D28" s="53"/>
      <c r="E28" s="53"/>
      <c r="F28" s="53"/>
      <c r="G28" s="53"/>
      <c r="H28" s="53"/>
      <c r="I28" s="53"/>
      <c r="J28" s="53"/>
      <c r="K28" s="53"/>
      <c r="L28" s="53"/>
      <c r="M28" s="53"/>
      <c r="N28" s="53"/>
    </row>
    <row r="29" spans="2:15" ht="15" x14ac:dyDescent="0.25">
      <c r="B29" s="42" t="s">
        <v>442</v>
      </c>
    </row>
    <row r="30" spans="2:15" x14ac:dyDescent="0.2">
      <c r="B30" s="48"/>
      <c r="C30" s="48">
        <f>C4</f>
        <v>1</v>
      </c>
      <c r="D30" s="48">
        <f t="shared" ref="D30:L30" si="13">D4</f>
        <v>2</v>
      </c>
      <c r="E30" s="48">
        <f t="shared" si="13"/>
        <v>3</v>
      </c>
      <c r="F30" s="48">
        <f t="shared" si="13"/>
        <v>4</v>
      </c>
      <c r="G30" s="48">
        <f t="shared" si="13"/>
        <v>5</v>
      </c>
      <c r="H30" s="48">
        <f t="shared" si="13"/>
        <v>6</v>
      </c>
      <c r="I30" s="48">
        <f t="shared" si="13"/>
        <v>7</v>
      </c>
      <c r="J30" s="48">
        <f t="shared" si="13"/>
        <v>8</v>
      </c>
      <c r="K30" s="48">
        <f t="shared" si="13"/>
        <v>9</v>
      </c>
      <c r="L30" s="48">
        <f t="shared" si="13"/>
        <v>10</v>
      </c>
      <c r="M30" s="48" t="s">
        <v>450</v>
      </c>
      <c r="N30" s="48" t="s">
        <v>144</v>
      </c>
    </row>
    <row r="31" spans="2:15" x14ac:dyDescent="0.2">
      <c r="B31" s="2" t="s">
        <v>394</v>
      </c>
      <c r="C31" s="430">
        <f>'NFR-budsjett_FL'!C31+'NFR - Partner 1'!C31+'NFR - Partner 2'!C31+'NFR - Partner 3'!C31+'NFR - Partner 4'!C31+'NFR - Partner 5'!C31+'NFR - Partner 6'!C31+'NFR - Partner 7'!C31+'NFR - Partner 8'!C31+'NFR - Partner 9'!C31+'NFR - Partner 10'!C31</f>
        <v>0</v>
      </c>
      <c r="D31" s="430">
        <f>'NFR-budsjett_FL'!D31+'NFR - Partner 1'!D31+'NFR - Partner 2'!D31+'NFR - Partner 3'!D31+'NFR - Partner 4'!D31+'NFR - Partner 5'!D31+'NFR - Partner 6'!D31+'NFR - Partner 7'!D31+'NFR - Partner 8'!D31+'NFR - Partner 9'!D31+'NFR - Partner 10'!D31</f>
        <v>0</v>
      </c>
      <c r="E31" s="430">
        <f>'NFR-budsjett_FL'!E31+'NFR - Partner 1'!E31+'NFR - Partner 2'!E31+'NFR - Partner 3'!E31+'NFR - Partner 4'!E31+'NFR - Partner 5'!E31+'NFR - Partner 6'!E31+'NFR - Partner 7'!E31+'NFR - Partner 8'!E31+'NFR - Partner 9'!E31+'NFR - Partner 10'!E31</f>
        <v>0</v>
      </c>
      <c r="F31" s="430">
        <f>'NFR-budsjett_FL'!F31+'NFR - Partner 1'!F31+'NFR - Partner 2'!F31+'NFR - Partner 3'!F31+'NFR - Partner 4'!F31+'NFR - Partner 5'!F31+'NFR - Partner 6'!F31+'NFR - Partner 7'!F31+'NFR - Partner 8'!F31+'NFR - Partner 9'!F31+'NFR - Partner 10'!F31</f>
        <v>0</v>
      </c>
      <c r="G31" s="430">
        <f>'NFR-budsjett_FL'!G31+'NFR - Partner 1'!G31+'NFR - Partner 2'!G31+'NFR - Partner 3'!G31+'NFR - Partner 4'!G31+'NFR - Partner 5'!G31+'NFR - Partner 6'!G31+'NFR - Partner 7'!G31+'NFR - Partner 8'!G31+'NFR - Partner 9'!G31+'NFR - Partner 10'!G31</f>
        <v>0</v>
      </c>
      <c r="H31" s="430">
        <f>'NFR-budsjett_FL'!H31+'NFR - Partner 1'!H31+'NFR - Partner 2'!H31+'NFR - Partner 3'!H31+'NFR - Partner 4'!H31+'NFR - Partner 5'!H31+'NFR - Partner 6'!H31+'NFR - Partner 7'!H31+'NFR - Partner 8'!H31+'NFR - Partner 9'!H31+'NFR - Partner 10'!H31</f>
        <v>0</v>
      </c>
      <c r="I31" s="430">
        <f>'NFR-budsjett_FL'!I31+'NFR - Partner 1'!I31+'NFR - Partner 2'!I31+'NFR - Partner 3'!I31+'NFR - Partner 4'!I31+'NFR - Partner 5'!I31+'NFR - Partner 6'!I31+'NFR - Partner 7'!I31+'NFR - Partner 8'!I31+'NFR - Partner 9'!I31+'NFR - Partner 10'!I31</f>
        <v>0</v>
      </c>
      <c r="J31" s="430">
        <f>'NFR-budsjett_FL'!J31+'NFR - Partner 1'!J31+'NFR - Partner 2'!J31+'NFR - Partner 3'!J31+'NFR - Partner 4'!J31+'NFR - Partner 5'!J31+'NFR - Partner 6'!J31+'NFR - Partner 7'!J31+'NFR - Partner 8'!J31+'NFR - Partner 9'!J31+'NFR - Partner 10'!J31</f>
        <v>0</v>
      </c>
      <c r="K31" s="430">
        <f>'NFR-budsjett_FL'!K31+'NFR - Partner 1'!K31+'NFR - Partner 2'!K31+'NFR - Partner 3'!K31+'NFR - Partner 4'!K31+'NFR - Partner 5'!K31+'NFR - Partner 6'!K31+'NFR - Partner 7'!K31+'NFR - Partner 8'!K31+'NFR - Partner 9'!K31+'NFR - Partner 10'!K31</f>
        <v>0</v>
      </c>
      <c r="L31" s="430">
        <f>'NFR-budsjett_FL'!L31+'NFR - Partner 1'!L31+'NFR - Partner 2'!L31+'NFR - Partner 3'!L31+'NFR - Partner 4'!L31+'NFR - Partner 5'!L31+'NFR - Partner 6'!L31+'NFR - Partner 7'!L31+'NFR - Partner 8'!L31+'NFR - Partner 9'!L31+'NFR - Partner 10'!L31</f>
        <v>0</v>
      </c>
      <c r="M31" s="430">
        <f>-SUMIF(Budsjett!$DO$32:$DO$34,#REF!,Budsjett!EC32:EC34)</f>
        <v>0</v>
      </c>
      <c r="N31" s="424">
        <f>SUM(C31:L31)</f>
        <v>0</v>
      </c>
    </row>
    <row r="32" spans="2:15" x14ac:dyDescent="0.2">
      <c r="B32" s="2" t="s">
        <v>167</v>
      </c>
      <c r="C32" s="430">
        <f>'NFR-budsjett_FL'!C32+'NFR - Partner 1'!C32+'NFR - Partner 2'!C32+'NFR - Partner 3'!C32+'NFR - Partner 4'!C32+'NFR - Partner 5'!C32+'NFR - Partner 6'!C32+'NFR - Partner 7'!C32+'NFR - Partner 8'!C32+'NFR - Partner 9'!C32+'NFR - Partner 10'!C32</f>
        <v>0</v>
      </c>
      <c r="D32" s="430">
        <f>'NFR-budsjett_FL'!D32+'NFR - Partner 1'!D32+'NFR - Partner 2'!D32+'NFR - Partner 3'!D32+'NFR - Partner 4'!D32+'NFR - Partner 5'!D32+'NFR - Partner 6'!D32+'NFR - Partner 7'!D32+'NFR - Partner 8'!D32+'NFR - Partner 9'!D32+'NFR - Partner 10'!D32</f>
        <v>0</v>
      </c>
      <c r="E32" s="430">
        <f>'NFR-budsjett_FL'!E32+'NFR - Partner 1'!E32+'NFR - Partner 2'!E32+'NFR - Partner 3'!E32+'NFR - Partner 4'!E32+'NFR - Partner 5'!E32+'NFR - Partner 6'!E32+'NFR - Partner 7'!E32+'NFR - Partner 8'!E32+'NFR - Partner 9'!E32+'NFR - Partner 10'!E32</f>
        <v>0</v>
      </c>
      <c r="F32" s="430">
        <f>'NFR-budsjett_FL'!F32+'NFR - Partner 1'!F32+'NFR - Partner 2'!F32+'NFR - Partner 3'!F32+'NFR - Partner 4'!F32+'NFR - Partner 5'!F32+'NFR - Partner 6'!F32+'NFR - Partner 7'!F32+'NFR - Partner 8'!F32+'NFR - Partner 9'!F32+'NFR - Partner 10'!F32</f>
        <v>0</v>
      </c>
      <c r="G32" s="430">
        <f>'NFR-budsjett_FL'!G32+'NFR - Partner 1'!G32+'NFR - Partner 2'!G32+'NFR - Partner 3'!G32+'NFR - Partner 4'!G32+'NFR - Partner 5'!G32+'NFR - Partner 6'!G32+'NFR - Partner 7'!G32+'NFR - Partner 8'!G32+'NFR - Partner 9'!G32+'NFR - Partner 10'!G32</f>
        <v>0</v>
      </c>
      <c r="H32" s="430">
        <f>'NFR-budsjett_FL'!H32+'NFR - Partner 1'!H32+'NFR - Partner 2'!H32+'NFR - Partner 3'!H32+'NFR - Partner 4'!H32+'NFR - Partner 5'!H32+'NFR - Partner 6'!H32+'NFR - Partner 7'!H32+'NFR - Partner 8'!H32+'NFR - Partner 9'!H32+'NFR - Partner 10'!H32</f>
        <v>0</v>
      </c>
      <c r="I32" s="430">
        <f>'NFR-budsjett_FL'!I32+'NFR - Partner 1'!I32+'NFR - Partner 2'!I32+'NFR - Partner 3'!I32+'NFR - Partner 4'!I32+'NFR - Partner 5'!I32+'NFR - Partner 6'!I32+'NFR - Partner 7'!I32+'NFR - Partner 8'!I32+'NFR - Partner 9'!I32+'NFR - Partner 10'!I32</f>
        <v>0</v>
      </c>
      <c r="J32" s="430">
        <f>'NFR-budsjett_FL'!J32+'NFR - Partner 1'!J32+'NFR - Partner 2'!J32+'NFR - Partner 3'!J32+'NFR - Partner 4'!J32+'NFR - Partner 5'!J32+'NFR - Partner 6'!J32+'NFR - Partner 7'!J32+'NFR - Partner 8'!J32+'NFR - Partner 9'!J32+'NFR - Partner 10'!J32</f>
        <v>0</v>
      </c>
      <c r="K32" s="430">
        <f>'NFR-budsjett_FL'!K32+'NFR - Partner 1'!K32+'NFR - Partner 2'!K32+'NFR - Partner 3'!K32+'NFR - Partner 4'!K32+'NFR - Partner 5'!K32+'NFR - Partner 6'!K32+'NFR - Partner 7'!K32+'NFR - Partner 8'!K32+'NFR - Partner 9'!K32+'NFR - Partner 10'!K32</f>
        <v>0</v>
      </c>
      <c r="L32" s="430">
        <f>'NFR-budsjett_FL'!L32+'NFR - Partner 1'!L32+'NFR - Partner 2'!L32+'NFR - Partner 3'!L32+'NFR - Partner 4'!L32+'NFR - Partner 5'!L32+'NFR - Partner 6'!L32+'NFR - Partner 7'!L32+'NFR - Partner 8'!L32+'NFR - Partner 9'!L32+'NFR - Partner 10'!L32</f>
        <v>0</v>
      </c>
      <c r="M32" s="430">
        <f>-SUMIF(Budsjett!$DO$4:$DO$13,#REF!,Budsjett!EC4:EC13)</f>
        <v>0</v>
      </c>
      <c r="N32" s="424">
        <f t="shared" ref="N32:N37" si="14">SUM(C32:L32)</f>
        <v>0</v>
      </c>
    </row>
    <row r="33" spans="2:14" x14ac:dyDescent="0.2">
      <c r="B33" s="2" t="s">
        <v>443</v>
      </c>
      <c r="C33" s="430">
        <f>'NFR-budsjett_FL'!C33+'NFR - Partner 1'!C33+'NFR - Partner 2'!C33+'NFR - Partner 3'!C33+'NFR - Partner 4'!C33+'NFR - Partner 5'!C33+'NFR - Partner 6'!C33+'NFR - Partner 7'!C33+'NFR - Partner 8'!C33+'NFR - Partner 9'!C33+'NFR - Partner 10'!C33</f>
        <v>0</v>
      </c>
      <c r="D33" s="430">
        <f>'NFR-budsjett_FL'!D33+'NFR - Partner 1'!D33+'NFR - Partner 2'!D33+'NFR - Partner 3'!D33+'NFR - Partner 4'!D33+'NFR - Partner 5'!D33+'NFR - Partner 6'!D33+'NFR - Partner 7'!D33+'NFR - Partner 8'!D33+'NFR - Partner 9'!D33+'NFR - Partner 10'!D33</f>
        <v>0</v>
      </c>
      <c r="E33" s="430">
        <f>'NFR-budsjett_FL'!E33+'NFR - Partner 1'!E33+'NFR - Partner 2'!E33+'NFR - Partner 3'!E33+'NFR - Partner 4'!E33+'NFR - Partner 5'!E33+'NFR - Partner 6'!E33+'NFR - Partner 7'!E33+'NFR - Partner 8'!E33+'NFR - Partner 9'!E33+'NFR - Partner 10'!E33</f>
        <v>0</v>
      </c>
      <c r="F33" s="430">
        <f>'NFR-budsjett_FL'!F33+'NFR - Partner 1'!F33+'NFR - Partner 2'!F33+'NFR - Partner 3'!F33+'NFR - Partner 4'!F33+'NFR - Partner 5'!F33+'NFR - Partner 6'!F33+'NFR - Partner 7'!F33+'NFR - Partner 8'!F33+'NFR - Partner 9'!F33+'NFR - Partner 10'!F33</f>
        <v>0</v>
      </c>
      <c r="G33" s="430">
        <f>'NFR-budsjett_FL'!G33+'NFR - Partner 1'!G33+'NFR - Partner 2'!G33+'NFR - Partner 3'!G33+'NFR - Partner 4'!G33+'NFR - Partner 5'!G33+'NFR - Partner 6'!G33+'NFR - Partner 7'!G33+'NFR - Partner 8'!G33+'NFR - Partner 9'!G33+'NFR - Partner 10'!G33</f>
        <v>0</v>
      </c>
      <c r="H33" s="430">
        <f>'NFR-budsjett_FL'!H33+'NFR - Partner 1'!H33+'NFR - Partner 2'!H33+'NFR - Partner 3'!H33+'NFR - Partner 4'!H33+'NFR - Partner 5'!H33+'NFR - Partner 6'!H33+'NFR - Partner 7'!H33+'NFR - Partner 8'!H33+'NFR - Partner 9'!H33+'NFR - Partner 10'!H33</f>
        <v>0</v>
      </c>
      <c r="I33" s="430">
        <f>'NFR-budsjett_FL'!I33+'NFR - Partner 1'!I33+'NFR - Partner 2'!I33+'NFR - Partner 3'!I33+'NFR - Partner 4'!I33+'NFR - Partner 5'!I33+'NFR - Partner 6'!I33+'NFR - Partner 7'!I33+'NFR - Partner 8'!I33+'NFR - Partner 9'!I33+'NFR - Partner 10'!I33</f>
        <v>0</v>
      </c>
      <c r="J33" s="430">
        <f>'NFR-budsjett_FL'!J33+'NFR - Partner 1'!J33+'NFR - Partner 2'!J33+'NFR - Partner 3'!J33+'NFR - Partner 4'!J33+'NFR - Partner 5'!J33+'NFR - Partner 6'!J33+'NFR - Partner 7'!J33+'NFR - Partner 8'!J33+'NFR - Partner 9'!J33+'NFR - Partner 10'!J33</f>
        <v>0</v>
      </c>
      <c r="K33" s="430">
        <f>'NFR-budsjett_FL'!K33+'NFR - Partner 1'!K33+'NFR - Partner 2'!K33+'NFR - Partner 3'!K33+'NFR - Partner 4'!K33+'NFR - Partner 5'!K33+'NFR - Partner 6'!K33+'NFR - Partner 7'!K33+'NFR - Partner 8'!K33+'NFR - Partner 9'!K33+'NFR - Partner 10'!K33</f>
        <v>0</v>
      </c>
      <c r="L33" s="430">
        <f>'NFR-budsjett_FL'!L33+'NFR - Partner 1'!L33+'NFR - Partner 2'!L33+'NFR - Partner 3'!L33+'NFR - Partner 4'!L33+'NFR - Partner 5'!L33+'NFR - Partner 6'!L33+'NFR - Partner 7'!L33+'NFR - Partner 8'!L33+'NFR - Partner 9'!L33+'NFR - Partner 10'!L33</f>
        <v>0</v>
      </c>
      <c r="M33" s="430">
        <f>-SUMIF(Budsjett!$DO$4:$DO$13,#REF!,Budsjett!EC4:EC13)</f>
        <v>0</v>
      </c>
      <c r="N33" s="424">
        <f t="shared" si="14"/>
        <v>0</v>
      </c>
    </row>
    <row r="34" spans="2:14" x14ac:dyDescent="0.2">
      <c r="B34" s="2" t="s">
        <v>444</v>
      </c>
      <c r="C34" s="430">
        <f>'NFR-budsjett_FL'!C34+'NFR - Partner 1'!C34+'NFR - Partner 2'!C34+'NFR - Partner 3'!C34+'NFR - Partner 4'!C34+'NFR - Partner 5'!C34+'NFR - Partner 6'!C34+'NFR - Partner 7'!C34+'NFR - Partner 8'!C34+'NFR - Partner 9'!C34+'NFR - Partner 10'!C34</f>
        <v>0</v>
      </c>
      <c r="D34" s="430">
        <f>'NFR-budsjett_FL'!D34+'NFR - Partner 1'!D34+'NFR - Partner 2'!D34+'NFR - Partner 3'!D34+'NFR - Partner 4'!D34+'NFR - Partner 5'!D34+'NFR - Partner 6'!D34+'NFR - Partner 7'!D34+'NFR - Partner 8'!D34+'NFR - Partner 9'!D34+'NFR - Partner 10'!D34</f>
        <v>0</v>
      </c>
      <c r="E34" s="430">
        <f>'NFR-budsjett_FL'!E34+'NFR - Partner 1'!E34+'NFR - Partner 2'!E34+'NFR - Partner 3'!E34+'NFR - Partner 4'!E34+'NFR - Partner 5'!E34+'NFR - Partner 6'!E34+'NFR - Partner 7'!E34+'NFR - Partner 8'!E34+'NFR - Partner 9'!E34+'NFR - Partner 10'!E34</f>
        <v>0</v>
      </c>
      <c r="F34" s="430">
        <f>'NFR-budsjett_FL'!F34+'NFR - Partner 1'!F34+'NFR - Partner 2'!F34+'NFR - Partner 3'!F34+'NFR - Partner 4'!F34+'NFR - Partner 5'!F34+'NFR - Partner 6'!F34+'NFR - Partner 7'!F34+'NFR - Partner 8'!F34+'NFR - Partner 9'!F34+'NFR - Partner 10'!F34</f>
        <v>0</v>
      </c>
      <c r="G34" s="430">
        <f>'NFR-budsjett_FL'!G34+'NFR - Partner 1'!G34+'NFR - Partner 2'!G34+'NFR - Partner 3'!G34+'NFR - Partner 4'!G34+'NFR - Partner 5'!G34+'NFR - Partner 6'!G34+'NFR - Partner 7'!G34+'NFR - Partner 8'!G34+'NFR - Partner 9'!G34+'NFR - Partner 10'!G34</f>
        <v>0</v>
      </c>
      <c r="H34" s="430">
        <f>'NFR-budsjett_FL'!H34+'NFR - Partner 1'!H34+'NFR - Partner 2'!H34+'NFR - Partner 3'!H34+'NFR - Partner 4'!H34+'NFR - Partner 5'!H34+'NFR - Partner 6'!H34+'NFR - Partner 7'!H34+'NFR - Partner 8'!H34+'NFR - Partner 9'!H34+'NFR - Partner 10'!H34</f>
        <v>0</v>
      </c>
      <c r="I34" s="430">
        <f>'NFR-budsjett_FL'!I34+'NFR - Partner 1'!I34+'NFR - Partner 2'!I34+'NFR - Partner 3'!I34+'NFR - Partner 4'!I34+'NFR - Partner 5'!I34+'NFR - Partner 6'!I34+'NFR - Partner 7'!I34+'NFR - Partner 8'!I34+'NFR - Partner 9'!I34+'NFR - Partner 10'!I34</f>
        <v>0</v>
      </c>
      <c r="J34" s="430">
        <f>'NFR-budsjett_FL'!J34+'NFR - Partner 1'!J34+'NFR - Partner 2'!J34+'NFR - Partner 3'!J34+'NFR - Partner 4'!J34+'NFR - Partner 5'!J34+'NFR - Partner 6'!J34+'NFR - Partner 7'!J34+'NFR - Partner 8'!J34+'NFR - Partner 9'!J34+'NFR - Partner 10'!J34</f>
        <v>0</v>
      </c>
      <c r="K34" s="430">
        <f>'NFR-budsjett_FL'!K34+'NFR - Partner 1'!K34+'NFR - Partner 2'!K34+'NFR - Partner 3'!K34+'NFR - Partner 4'!K34+'NFR - Partner 5'!K34+'NFR - Partner 6'!K34+'NFR - Partner 7'!K34+'NFR - Partner 8'!K34+'NFR - Partner 9'!K34+'NFR - Partner 10'!K34</f>
        <v>0</v>
      </c>
      <c r="L34" s="430">
        <f>'NFR-budsjett_FL'!L34+'NFR - Partner 1'!L34+'NFR - Partner 2'!L34+'NFR - Partner 3'!L34+'NFR - Partner 4'!L34+'NFR - Partner 5'!L34+'NFR - Partner 6'!L34+'NFR - Partner 7'!L34+'NFR - Partner 8'!L34+'NFR - Partner 9'!L34+'NFR - Partner 10'!L34</f>
        <v>0</v>
      </c>
      <c r="M34" s="430">
        <f t="shared" ref="M34:M41" si="15">H34+I34+J34</f>
        <v>0</v>
      </c>
      <c r="N34" s="424">
        <f t="shared" si="14"/>
        <v>0</v>
      </c>
    </row>
    <row r="35" spans="2:14" x14ac:dyDescent="0.2">
      <c r="B35" s="2" t="s">
        <v>445</v>
      </c>
      <c r="C35" s="430">
        <f>'NFR-budsjett_FL'!C35+'NFR - Partner 1'!C35+'NFR - Partner 2'!C35+'NFR - Partner 3'!C35+'NFR - Partner 4'!C35+'NFR - Partner 5'!C35+'NFR - Partner 6'!C35+'NFR - Partner 7'!C35+'NFR - Partner 8'!C35+'NFR - Partner 9'!C35+'NFR - Partner 10'!C35</f>
        <v>0</v>
      </c>
      <c r="D35" s="430">
        <f>'NFR-budsjett_FL'!D35+'NFR - Partner 1'!D35+'NFR - Partner 2'!D35+'NFR - Partner 3'!D35+'NFR - Partner 4'!D35+'NFR - Partner 5'!D35+'NFR - Partner 6'!D35+'NFR - Partner 7'!D35+'NFR - Partner 8'!D35+'NFR - Partner 9'!D35+'NFR - Partner 10'!D35</f>
        <v>0</v>
      </c>
      <c r="E35" s="430">
        <f>'NFR-budsjett_FL'!E35+'NFR - Partner 1'!E35+'NFR - Partner 2'!E35+'NFR - Partner 3'!E35+'NFR - Partner 4'!E35+'NFR - Partner 5'!E35+'NFR - Partner 6'!E35+'NFR - Partner 7'!E35+'NFR - Partner 8'!E35+'NFR - Partner 9'!E35+'NFR - Partner 10'!E35</f>
        <v>0</v>
      </c>
      <c r="F35" s="430">
        <f>'NFR-budsjett_FL'!F35+'NFR - Partner 1'!F35+'NFR - Partner 2'!F35+'NFR - Partner 3'!F35+'NFR - Partner 4'!F35+'NFR - Partner 5'!F35+'NFR - Partner 6'!F35+'NFR - Partner 7'!F35+'NFR - Partner 8'!F35+'NFR - Partner 9'!F35+'NFR - Partner 10'!F35</f>
        <v>0</v>
      </c>
      <c r="G35" s="430">
        <f>'NFR-budsjett_FL'!G35+'NFR - Partner 1'!G35+'NFR - Partner 2'!G35+'NFR - Partner 3'!G35+'NFR - Partner 4'!G35+'NFR - Partner 5'!G35+'NFR - Partner 6'!G35+'NFR - Partner 7'!G35+'NFR - Partner 8'!G35+'NFR - Partner 9'!G35+'NFR - Partner 10'!G35</f>
        <v>0</v>
      </c>
      <c r="H35" s="430">
        <f>'NFR-budsjett_FL'!H35+'NFR - Partner 1'!H35+'NFR - Partner 2'!H35+'NFR - Partner 3'!H35+'NFR - Partner 4'!H35+'NFR - Partner 5'!H35+'NFR - Partner 6'!H35+'NFR - Partner 7'!H35+'NFR - Partner 8'!H35+'NFR - Partner 9'!H35+'NFR - Partner 10'!H35</f>
        <v>0</v>
      </c>
      <c r="I35" s="430">
        <f>'NFR-budsjett_FL'!I35+'NFR - Partner 1'!I35+'NFR - Partner 2'!I35+'NFR - Partner 3'!I35+'NFR - Partner 4'!I35+'NFR - Partner 5'!I35+'NFR - Partner 6'!I35+'NFR - Partner 7'!I35+'NFR - Partner 8'!I35+'NFR - Partner 9'!I35+'NFR - Partner 10'!I35</f>
        <v>0</v>
      </c>
      <c r="J35" s="430">
        <f>'NFR-budsjett_FL'!J35+'NFR - Partner 1'!J35+'NFR - Partner 2'!J35+'NFR - Partner 3'!J35+'NFR - Partner 4'!J35+'NFR - Partner 5'!J35+'NFR - Partner 6'!J35+'NFR - Partner 7'!J35+'NFR - Partner 8'!J35+'NFR - Partner 9'!J35+'NFR - Partner 10'!J35</f>
        <v>0</v>
      </c>
      <c r="K35" s="430">
        <f>'NFR-budsjett_FL'!K35+'NFR - Partner 1'!K35+'NFR - Partner 2'!K35+'NFR - Partner 3'!K35+'NFR - Partner 4'!K35+'NFR - Partner 5'!K35+'NFR - Partner 6'!K35+'NFR - Partner 7'!K35+'NFR - Partner 8'!K35+'NFR - Partner 9'!K35+'NFR - Partner 10'!K35</f>
        <v>0</v>
      </c>
      <c r="L35" s="430">
        <f>'NFR-budsjett_FL'!L35+'NFR - Partner 1'!L35+'NFR - Partner 2'!L35+'NFR - Partner 3'!L35+'NFR - Partner 4'!L35+'NFR - Partner 5'!L35+'NFR - Partner 6'!L35+'NFR - Partner 7'!L35+'NFR - Partner 8'!L35+'NFR - Partner 9'!L35+'NFR - Partner 10'!L35</f>
        <v>0</v>
      </c>
      <c r="M35" s="430">
        <f t="shared" si="15"/>
        <v>0</v>
      </c>
      <c r="N35" s="424">
        <f t="shared" si="14"/>
        <v>0</v>
      </c>
    </row>
    <row r="36" spans="2:14" x14ac:dyDescent="0.2">
      <c r="B36" s="2" t="s">
        <v>446</v>
      </c>
      <c r="C36" s="430">
        <f>'NFR-budsjett_FL'!C36+'NFR - Partner 1'!C36+'NFR - Partner 2'!C36+'NFR - Partner 3'!C36+'NFR - Partner 4'!C36+'NFR - Partner 5'!C36+'NFR - Partner 6'!C36+'NFR - Partner 7'!C36+'NFR - Partner 8'!C36+'NFR - Partner 9'!C36+'NFR - Partner 10'!C36</f>
        <v>0</v>
      </c>
      <c r="D36" s="430">
        <f>'NFR-budsjett_FL'!D36+'NFR - Partner 1'!D36+'NFR - Partner 2'!D36+'NFR - Partner 3'!D36+'NFR - Partner 4'!D36+'NFR - Partner 5'!D36+'NFR - Partner 6'!D36+'NFR - Partner 7'!D36+'NFR - Partner 8'!D36+'NFR - Partner 9'!D36+'NFR - Partner 10'!D36</f>
        <v>0</v>
      </c>
      <c r="E36" s="430">
        <f>'NFR-budsjett_FL'!E36+'NFR - Partner 1'!E36+'NFR - Partner 2'!E36+'NFR - Partner 3'!E36+'NFR - Partner 4'!E36+'NFR - Partner 5'!E36+'NFR - Partner 6'!E36+'NFR - Partner 7'!E36+'NFR - Partner 8'!E36+'NFR - Partner 9'!E36+'NFR - Partner 10'!E36</f>
        <v>0</v>
      </c>
      <c r="F36" s="430">
        <f>'NFR-budsjett_FL'!F36+'NFR - Partner 1'!F36+'NFR - Partner 2'!F36+'NFR - Partner 3'!F36+'NFR - Partner 4'!F36+'NFR - Partner 5'!F36+'NFR - Partner 6'!F36+'NFR - Partner 7'!F36+'NFR - Partner 8'!F36+'NFR - Partner 9'!F36+'NFR - Partner 10'!F36</f>
        <v>0</v>
      </c>
      <c r="G36" s="430">
        <f>'NFR-budsjett_FL'!G36+'NFR - Partner 1'!G36+'NFR - Partner 2'!G36+'NFR - Partner 3'!G36+'NFR - Partner 4'!G36+'NFR - Partner 5'!G36+'NFR - Partner 6'!G36+'NFR - Partner 7'!G36+'NFR - Partner 8'!G36+'NFR - Partner 9'!G36+'NFR - Partner 10'!G36</f>
        <v>0</v>
      </c>
      <c r="H36" s="430">
        <f>'NFR-budsjett_FL'!H36+'NFR - Partner 1'!H36+'NFR - Partner 2'!H36+'NFR - Partner 3'!H36+'NFR - Partner 4'!H36+'NFR - Partner 5'!H36+'NFR - Partner 6'!H36+'NFR - Partner 7'!H36+'NFR - Partner 8'!H36+'NFR - Partner 9'!H36+'NFR - Partner 10'!H36</f>
        <v>0</v>
      </c>
      <c r="I36" s="430">
        <f>'NFR-budsjett_FL'!I36+'NFR - Partner 1'!I36+'NFR - Partner 2'!I36+'NFR - Partner 3'!I36+'NFR - Partner 4'!I36+'NFR - Partner 5'!I36+'NFR - Partner 6'!I36+'NFR - Partner 7'!I36+'NFR - Partner 8'!I36+'NFR - Partner 9'!I36+'NFR - Partner 10'!I36</f>
        <v>0</v>
      </c>
      <c r="J36" s="430">
        <f>'NFR-budsjett_FL'!J36+'NFR - Partner 1'!J36+'NFR - Partner 2'!J36+'NFR - Partner 3'!J36+'NFR - Partner 4'!J36+'NFR - Partner 5'!J36+'NFR - Partner 6'!J36+'NFR - Partner 7'!J36+'NFR - Partner 8'!J36+'NFR - Partner 9'!J36+'NFR - Partner 10'!J36</f>
        <v>0</v>
      </c>
      <c r="K36" s="430">
        <f>'NFR-budsjett_FL'!K36+'NFR - Partner 1'!K36+'NFR - Partner 2'!K36+'NFR - Partner 3'!K36+'NFR - Partner 4'!K36+'NFR - Partner 5'!K36+'NFR - Partner 6'!K36+'NFR - Partner 7'!K36+'NFR - Partner 8'!K36+'NFR - Partner 9'!K36+'NFR - Partner 10'!K36</f>
        <v>0</v>
      </c>
      <c r="L36" s="430">
        <f>'NFR-budsjett_FL'!L36+'NFR - Partner 1'!L36+'NFR - Partner 2'!L36+'NFR - Partner 3'!L36+'NFR - Partner 4'!L36+'NFR - Partner 5'!L36+'NFR - Partner 6'!L36+'NFR - Partner 7'!L36+'NFR - Partner 8'!L36+'NFR - Partner 9'!L36+'NFR - Partner 10'!L36</f>
        <v>0</v>
      </c>
      <c r="M36" s="430">
        <f t="shared" si="15"/>
        <v>0</v>
      </c>
      <c r="N36" s="424">
        <f t="shared" si="14"/>
        <v>0</v>
      </c>
    </row>
    <row r="37" spans="2:14" x14ac:dyDescent="0.2">
      <c r="B37" s="2" t="s">
        <v>399</v>
      </c>
      <c r="C37" s="430">
        <f>'NFR-budsjett_FL'!C37+'NFR - Partner 1'!C37+'NFR - Partner 2'!C37+'NFR - Partner 3'!C37+'NFR - Partner 4'!C37+'NFR - Partner 5'!C37+'NFR - Partner 6'!C37+'NFR - Partner 7'!C37+'NFR - Partner 8'!C37+'NFR - Partner 9'!C37+'NFR - Partner 10'!C37</f>
        <v>0</v>
      </c>
      <c r="D37" s="430">
        <f>'NFR-budsjett_FL'!D37+'NFR - Partner 1'!D37+'NFR - Partner 2'!D37+'NFR - Partner 3'!D37+'NFR - Partner 4'!D37+'NFR - Partner 5'!D37+'NFR - Partner 6'!D37+'NFR - Partner 7'!D37+'NFR - Partner 8'!D37+'NFR - Partner 9'!D37+'NFR - Partner 10'!D37</f>
        <v>0</v>
      </c>
      <c r="E37" s="430">
        <f>'NFR-budsjett_FL'!E37+'NFR - Partner 1'!E37+'NFR - Partner 2'!E37+'NFR - Partner 3'!E37+'NFR - Partner 4'!E37+'NFR - Partner 5'!E37+'NFR - Partner 6'!E37+'NFR - Partner 7'!E37+'NFR - Partner 8'!E37+'NFR - Partner 9'!E37+'NFR - Partner 10'!E37</f>
        <v>0</v>
      </c>
      <c r="F37" s="430">
        <f>'NFR-budsjett_FL'!F37+'NFR - Partner 1'!F37+'NFR - Partner 2'!F37+'NFR - Partner 3'!F37+'NFR - Partner 4'!F37+'NFR - Partner 5'!F37+'NFR - Partner 6'!F37+'NFR - Partner 7'!F37+'NFR - Partner 8'!F37+'NFR - Partner 9'!F37+'NFR - Partner 10'!F37</f>
        <v>0</v>
      </c>
      <c r="G37" s="430">
        <f>'NFR-budsjett_FL'!G37+'NFR - Partner 1'!G37+'NFR - Partner 2'!G37+'NFR - Partner 3'!G37+'NFR - Partner 4'!G37+'NFR - Partner 5'!G37+'NFR - Partner 6'!G37+'NFR - Partner 7'!G37+'NFR - Partner 8'!G37+'NFR - Partner 9'!G37+'NFR - Partner 10'!G37</f>
        <v>0</v>
      </c>
      <c r="H37" s="430">
        <f>'NFR-budsjett_FL'!H37+'NFR - Partner 1'!H37+'NFR - Partner 2'!H37+'NFR - Partner 3'!H37+'NFR - Partner 4'!H37+'NFR - Partner 5'!H37+'NFR - Partner 6'!H37+'NFR - Partner 7'!H37+'NFR - Partner 8'!H37+'NFR - Partner 9'!H37+'NFR - Partner 10'!H37</f>
        <v>0</v>
      </c>
      <c r="I37" s="430">
        <f>'NFR-budsjett_FL'!I37+'NFR - Partner 1'!I37+'NFR - Partner 2'!I37+'NFR - Partner 3'!I37+'NFR - Partner 4'!I37+'NFR - Partner 5'!I37+'NFR - Partner 6'!I37+'NFR - Partner 7'!I37+'NFR - Partner 8'!I37+'NFR - Partner 9'!I37+'NFR - Partner 10'!I37</f>
        <v>0</v>
      </c>
      <c r="J37" s="430">
        <f>'NFR-budsjett_FL'!J37+'NFR - Partner 1'!J37+'NFR - Partner 2'!J37+'NFR - Partner 3'!J37+'NFR - Partner 4'!J37+'NFR - Partner 5'!J37+'NFR - Partner 6'!J37+'NFR - Partner 7'!J37+'NFR - Partner 8'!J37+'NFR - Partner 9'!J37+'NFR - Partner 10'!J37</f>
        <v>0</v>
      </c>
      <c r="K37" s="430">
        <f>'NFR-budsjett_FL'!K37+'NFR - Partner 1'!K37+'NFR - Partner 2'!K37+'NFR - Partner 3'!K37+'NFR - Partner 4'!K37+'NFR - Partner 5'!K37+'NFR - Partner 6'!K37+'NFR - Partner 7'!K37+'NFR - Partner 8'!K37+'NFR - Partner 9'!K37+'NFR - Partner 10'!K37</f>
        <v>0</v>
      </c>
      <c r="L37" s="430">
        <f>'NFR-budsjett_FL'!L37+'NFR - Partner 1'!L37+'NFR - Partner 2'!L37+'NFR - Partner 3'!L37+'NFR - Partner 4'!L37+'NFR - Partner 5'!L37+'NFR - Partner 6'!L37+'NFR - Partner 7'!L37+'NFR - Partner 8'!L37+'NFR - Partner 9'!L37+'NFR - Partner 10'!L37</f>
        <v>0</v>
      </c>
      <c r="M37" s="430">
        <f t="shared" si="15"/>
        <v>0</v>
      </c>
      <c r="N37" s="424">
        <f t="shared" si="14"/>
        <v>0</v>
      </c>
    </row>
    <row r="38" spans="2:14" ht="15" x14ac:dyDescent="0.25">
      <c r="B38" s="12" t="s">
        <v>447</v>
      </c>
      <c r="C38" s="51">
        <f t="shared" ref="C38:M38" si="16">SUM(C31:C37)</f>
        <v>0</v>
      </c>
      <c r="D38" s="51">
        <f t="shared" si="16"/>
        <v>0</v>
      </c>
      <c r="E38" s="51">
        <f t="shared" si="16"/>
        <v>0</v>
      </c>
      <c r="F38" s="51">
        <f t="shared" si="16"/>
        <v>0</v>
      </c>
      <c r="G38" s="51">
        <f t="shared" si="16"/>
        <v>0</v>
      </c>
      <c r="H38" s="51">
        <f t="shared" si="16"/>
        <v>0</v>
      </c>
      <c r="I38" s="51">
        <f t="shared" si="16"/>
        <v>0</v>
      </c>
      <c r="J38" s="51">
        <f t="shared" si="16"/>
        <v>0</v>
      </c>
      <c r="K38" s="51">
        <f t="shared" si="16"/>
        <v>0</v>
      </c>
      <c r="L38" s="51">
        <f t="shared" si="16"/>
        <v>0</v>
      </c>
      <c r="M38" s="51">
        <f t="shared" si="16"/>
        <v>0</v>
      </c>
      <c r="N38" s="51">
        <f>SUM(N31:N37)</f>
        <v>0</v>
      </c>
    </row>
    <row r="39" spans="2:14" x14ac:dyDescent="0.2">
      <c r="B39" t="s">
        <v>427</v>
      </c>
      <c r="C39" s="424">
        <f>'NFR-budsjett_FL'!C39+'NFR - Partner 1'!C39+'NFR - Partner 2'!C39+'NFR - Partner 3'!C39+'NFR - Partner 4'!C39+'NFR - Partner 5'!C39+'NFR - Partner 6'!C39+'NFR - Partner 7'!C39+'NFR - Partner 8'!C39+'NFR - Partner 9'!C39+'NFR - Partner 10'!C39</f>
        <v>0</v>
      </c>
      <c r="D39" s="424">
        <f>'NFR-budsjett_FL'!D39+'NFR - Partner 1'!D39+'NFR - Partner 2'!D39+'NFR - Partner 3'!D39+'NFR - Partner 4'!D39+'NFR - Partner 5'!D39+'NFR - Partner 6'!D39+'NFR - Partner 7'!D39+'NFR - Partner 8'!D39+'NFR - Partner 9'!D39+'NFR - Partner 10'!D39</f>
        <v>0</v>
      </c>
      <c r="E39" s="424">
        <f>'NFR-budsjett_FL'!E39+'NFR - Partner 1'!E39+'NFR - Partner 2'!E39+'NFR - Partner 3'!E39+'NFR - Partner 4'!E39+'NFR - Partner 5'!E39+'NFR - Partner 6'!E39+'NFR - Partner 7'!E39+'NFR - Partner 8'!E39+'NFR - Partner 9'!E39+'NFR - Partner 10'!E39</f>
        <v>0</v>
      </c>
      <c r="F39" s="424">
        <f>'NFR-budsjett_FL'!F39+'NFR - Partner 1'!F39+'NFR - Partner 2'!F39+'NFR - Partner 3'!F39+'NFR - Partner 4'!F39+'NFR - Partner 5'!F39+'NFR - Partner 6'!F39+'NFR - Partner 7'!F39+'NFR - Partner 8'!F39+'NFR - Partner 9'!F39+'NFR - Partner 10'!F39</f>
        <v>0</v>
      </c>
      <c r="G39" s="424">
        <f>'NFR-budsjett_FL'!G39+'NFR - Partner 1'!G39+'NFR - Partner 2'!G39+'NFR - Partner 3'!G39+'NFR - Partner 4'!G39+'NFR - Partner 5'!G39+'NFR - Partner 6'!G39+'NFR - Partner 7'!G39+'NFR - Partner 8'!G39+'NFR - Partner 9'!G39+'NFR - Partner 10'!G39</f>
        <v>0</v>
      </c>
      <c r="H39" s="424">
        <f>'NFR-budsjett_FL'!H39+'NFR - Partner 1'!H39+'NFR - Partner 2'!H39+'NFR - Partner 3'!H39+'NFR - Partner 4'!H39+'NFR - Partner 5'!H39+'NFR - Partner 6'!H39+'NFR - Partner 7'!H39+'NFR - Partner 8'!H39+'NFR - Partner 9'!H39+'NFR - Partner 10'!H39</f>
        <v>0</v>
      </c>
      <c r="I39" s="424">
        <f>'NFR-budsjett_FL'!I39+'NFR - Partner 1'!I39+'NFR - Partner 2'!I39+'NFR - Partner 3'!I39+'NFR - Partner 4'!I39+'NFR - Partner 5'!I39+'NFR - Partner 6'!I39+'NFR - Partner 7'!I39+'NFR - Partner 8'!I39+'NFR - Partner 9'!I39+'NFR - Partner 10'!I39</f>
        <v>0</v>
      </c>
      <c r="J39" s="424">
        <f>'NFR-budsjett_FL'!J39+'NFR - Partner 1'!J39+'NFR - Partner 2'!J39+'NFR - Partner 3'!J39+'NFR - Partner 4'!J39+'NFR - Partner 5'!J39+'NFR - Partner 6'!J39+'NFR - Partner 7'!J39+'NFR - Partner 8'!J39+'NFR - Partner 9'!J39+'NFR - Partner 10'!J39</f>
        <v>0</v>
      </c>
      <c r="K39" s="424">
        <f>'NFR-budsjett_FL'!K39+'NFR - Partner 1'!K39+'NFR - Partner 2'!K39+'NFR - Partner 3'!K39+'NFR - Partner 4'!K39+'NFR - Partner 5'!K39+'NFR - Partner 6'!K39+'NFR - Partner 7'!K39+'NFR - Partner 8'!K39+'NFR - Partner 9'!K39+'NFR - Partner 10'!K39</f>
        <v>0</v>
      </c>
      <c r="L39" s="424">
        <f>'NFR-budsjett_FL'!L39+'NFR - Partner 1'!L39+'NFR - Partner 2'!L39+'NFR - Partner 3'!L39+'NFR - Partner 4'!L39+'NFR - Partner 5'!L39+'NFR - Partner 6'!L39+'NFR - Partner 7'!L39+'NFR - Partner 8'!L39+'NFR - Partner 9'!L39+'NFR - Partner 10'!L39</f>
        <v>0</v>
      </c>
      <c r="M39" s="430">
        <f t="shared" si="15"/>
        <v>0</v>
      </c>
      <c r="N39" s="424">
        <f>SUM(C39:L39)</f>
        <v>0</v>
      </c>
    </row>
    <row r="40" spans="2:14" x14ac:dyDescent="0.2">
      <c r="B40" t="s">
        <v>428</v>
      </c>
      <c r="C40" s="424">
        <f>'NFR-budsjett_FL'!C40+'NFR - Partner 1'!C40+'NFR - Partner 2'!C40+'NFR - Partner 3'!C40+'NFR - Partner 4'!C40+'NFR - Partner 5'!C40+'NFR - Partner 6'!C40+'NFR - Partner 7'!C40+'NFR - Partner 8'!C40+'NFR - Partner 9'!C40+'NFR - Partner 10'!C40</f>
        <v>0</v>
      </c>
      <c r="D40" s="424">
        <f>'NFR-budsjett_FL'!D40+'NFR - Partner 1'!D40+'NFR - Partner 2'!D40+'NFR - Partner 3'!D40+'NFR - Partner 4'!D40+'NFR - Partner 5'!D40+'NFR - Partner 6'!D40+'NFR - Partner 7'!D40+'NFR - Partner 8'!D40+'NFR - Partner 9'!D40+'NFR - Partner 10'!D40</f>
        <v>0</v>
      </c>
      <c r="E40" s="424">
        <f>'NFR-budsjett_FL'!E40+'NFR - Partner 1'!E40+'NFR - Partner 2'!E40+'NFR - Partner 3'!E40+'NFR - Partner 4'!E40+'NFR - Partner 5'!E40+'NFR - Partner 6'!E40+'NFR - Partner 7'!E40+'NFR - Partner 8'!E40+'NFR - Partner 9'!E40+'NFR - Partner 10'!E40</f>
        <v>0</v>
      </c>
      <c r="F40" s="424">
        <f>'NFR-budsjett_FL'!F40+'NFR - Partner 1'!F40+'NFR - Partner 2'!F40+'NFR - Partner 3'!F40+'NFR - Partner 4'!F40+'NFR - Partner 5'!F40+'NFR - Partner 6'!F40+'NFR - Partner 7'!F40+'NFR - Partner 8'!F40+'NFR - Partner 9'!F40+'NFR - Partner 10'!F40</f>
        <v>0</v>
      </c>
      <c r="G40" s="424">
        <f>'NFR-budsjett_FL'!G40+'NFR - Partner 1'!G40+'NFR - Partner 2'!G40+'NFR - Partner 3'!G40+'NFR - Partner 4'!G40+'NFR - Partner 5'!G40+'NFR - Partner 6'!G40+'NFR - Partner 7'!G40+'NFR - Partner 8'!G40+'NFR - Partner 9'!G40+'NFR - Partner 10'!G40</f>
        <v>0</v>
      </c>
      <c r="H40" s="424">
        <f>'NFR-budsjett_FL'!H40+'NFR - Partner 1'!H40+'NFR - Partner 2'!H40+'NFR - Partner 3'!H40+'NFR - Partner 4'!H40+'NFR - Partner 5'!H40+'NFR - Partner 6'!H40+'NFR - Partner 7'!H40+'NFR - Partner 8'!H40+'NFR - Partner 9'!H40+'NFR - Partner 10'!H40</f>
        <v>0</v>
      </c>
      <c r="I40" s="424">
        <f>'NFR-budsjett_FL'!I40+'NFR - Partner 1'!I40+'NFR - Partner 2'!I40+'NFR - Partner 3'!I40+'NFR - Partner 4'!I40+'NFR - Partner 5'!I40+'NFR - Partner 6'!I40+'NFR - Partner 7'!I40+'NFR - Partner 8'!I40+'NFR - Partner 9'!I40+'NFR - Partner 10'!I40</f>
        <v>0</v>
      </c>
      <c r="J40" s="424">
        <f>'NFR-budsjett_FL'!J40+'NFR - Partner 1'!J40+'NFR - Partner 2'!J40+'NFR - Partner 3'!J40+'NFR - Partner 4'!J40+'NFR - Partner 5'!J40+'NFR - Partner 6'!J40+'NFR - Partner 7'!J40+'NFR - Partner 8'!J40+'NFR - Partner 9'!J40+'NFR - Partner 10'!J40</f>
        <v>0</v>
      </c>
      <c r="K40" s="424">
        <f>'NFR-budsjett_FL'!K40+'NFR - Partner 1'!K40+'NFR - Partner 2'!K40+'NFR - Partner 3'!K40+'NFR - Partner 4'!K40+'NFR - Partner 5'!K40+'NFR - Partner 6'!K40+'NFR - Partner 7'!K40+'NFR - Partner 8'!K40+'NFR - Partner 9'!K40+'NFR - Partner 10'!K40</f>
        <v>0</v>
      </c>
      <c r="L40" s="424">
        <f>'NFR-budsjett_FL'!L40+'NFR - Partner 1'!L40+'NFR - Partner 2'!L40+'NFR - Partner 3'!L40+'NFR - Partner 4'!L40+'NFR - Partner 5'!L40+'NFR - Partner 6'!L40+'NFR - Partner 7'!L40+'NFR - Partner 8'!L40+'NFR - Partner 9'!L40+'NFR - Partner 10'!L40</f>
        <v>0</v>
      </c>
      <c r="M40" s="430">
        <f t="shared" si="15"/>
        <v>0</v>
      </c>
      <c r="N40" s="424">
        <f t="shared" ref="N40:N41" si="17">SUM(C40:L40)</f>
        <v>0</v>
      </c>
    </row>
    <row r="41" spans="2:14" x14ac:dyDescent="0.2">
      <c r="B41" t="s">
        <v>429</v>
      </c>
      <c r="C41" s="424">
        <f>'NFR-budsjett_FL'!C41+'NFR - Partner 1'!C41+'NFR - Partner 2'!C41+'NFR - Partner 3'!C41+'NFR - Partner 4'!C41+'NFR - Partner 5'!C41+'NFR - Partner 6'!C41+'NFR - Partner 7'!C41+'NFR - Partner 8'!C41+'NFR - Partner 9'!C41+'NFR - Partner 10'!C41</f>
        <v>0</v>
      </c>
      <c r="D41" s="424">
        <f>'NFR-budsjett_FL'!D41+'NFR - Partner 1'!D41+'NFR - Partner 2'!D41+'NFR - Partner 3'!D41+'NFR - Partner 4'!D41+'NFR - Partner 5'!D41+'NFR - Partner 6'!D41+'NFR - Partner 7'!D41+'NFR - Partner 8'!D41+'NFR - Partner 9'!D41+'NFR - Partner 10'!D41</f>
        <v>0</v>
      </c>
      <c r="E41" s="424">
        <f>'NFR-budsjett_FL'!E41+'NFR - Partner 1'!E41+'NFR - Partner 2'!E41+'NFR - Partner 3'!E41+'NFR - Partner 4'!E41+'NFR - Partner 5'!E41+'NFR - Partner 6'!E41+'NFR - Partner 7'!E41+'NFR - Partner 8'!E41+'NFR - Partner 9'!E41+'NFR - Partner 10'!E41</f>
        <v>0</v>
      </c>
      <c r="F41" s="424">
        <f>'NFR-budsjett_FL'!F41+'NFR - Partner 1'!F41+'NFR - Partner 2'!F41+'NFR - Partner 3'!F41+'NFR - Partner 4'!F41+'NFR - Partner 5'!F41+'NFR - Partner 6'!F41+'NFR - Partner 7'!F41+'NFR - Partner 8'!F41+'NFR - Partner 9'!F41+'NFR - Partner 10'!F41</f>
        <v>0</v>
      </c>
      <c r="G41" s="424">
        <f>'NFR-budsjett_FL'!G41+'NFR - Partner 1'!G41+'NFR - Partner 2'!G41+'NFR - Partner 3'!G41+'NFR - Partner 4'!G41+'NFR - Partner 5'!G41+'NFR - Partner 6'!G41+'NFR - Partner 7'!G41+'NFR - Partner 8'!G41+'NFR - Partner 9'!G41+'NFR - Partner 10'!G41</f>
        <v>0</v>
      </c>
      <c r="H41" s="424">
        <f>'NFR-budsjett_FL'!H41+'NFR - Partner 1'!H41+'NFR - Partner 2'!H41+'NFR - Partner 3'!H41+'NFR - Partner 4'!H41+'NFR - Partner 5'!H41+'NFR - Partner 6'!H41+'NFR - Partner 7'!H41+'NFR - Partner 8'!H41+'NFR - Partner 9'!H41+'NFR - Partner 10'!H41</f>
        <v>0</v>
      </c>
      <c r="I41" s="424">
        <f>'NFR-budsjett_FL'!I41+'NFR - Partner 1'!I41+'NFR - Partner 2'!I41+'NFR - Partner 3'!I41+'NFR - Partner 4'!I41+'NFR - Partner 5'!I41+'NFR - Partner 6'!I41+'NFR - Partner 7'!I41+'NFR - Partner 8'!I41+'NFR - Partner 9'!I41+'NFR - Partner 10'!I41</f>
        <v>0</v>
      </c>
      <c r="J41" s="424">
        <f>'NFR-budsjett_FL'!J41+'NFR - Partner 1'!J41+'NFR - Partner 2'!J41+'NFR - Partner 3'!J41+'NFR - Partner 4'!J41+'NFR - Partner 5'!J41+'NFR - Partner 6'!J41+'NFR - Partner 7'!J41+'NFR - Partner 8'!J41+'NFR - Partner 9'!J41+'NFR - Partner 10'!J41</f>
        <v>0</v>
      </c>
      <c r="K41" s="424">
        <f>'NFR-budsjett_FL'!K41+'NFR - Partner 1'!K41+'NFR - Partner 2'!K41+'NFR - Partner 3'!K41+'NFR - Partner 4'!K41+'NFR - Partner 5'!K41+'NFR - Partner 6'!K41+'NFR - Partner 7'!K41+'NFR - Partner 8'!K41+'NFR - Partner 9'!K41+'NFR - Partner 10'!K41</f>
        <v>0</v>
      </c>
      <c r="L41" s="424">
        <f>'NFR-budsjett_FL'!L41+'NFR - Partner 1'!L41+'NFR - Partner 2'!L41+'NFR - Partner 3'!L41+'NFR - Partner 4'!L41+'NFR - Partner 5'!L41+'NFR - Partner 6'!L41+'NFR - Partner 7'!L41+'NFR - Partner 8'!L41+'NFR - Partner 9'!L41+'NFR - Partner 10'!L41</f>
        <v>0</v>
      </c>
      <c r="M41" s="430">
        <f t="shared" si="15"/>
        <v>0</v>
      </c>
      <c r="N41" s="424">
        <f t="shared" si="17"/>
        <v>0</v>
      </c>
    </row>
    <row r="42" spans="2:14" ht="15" x14ac:dyDescent="0.25">
      <c r="B42" s="12" t="s">
        <v>140</v>
      </c>
      <c r="C42" s="51">
        <f>SUM(C38:C41)</f>
        <v>0</v>
      </c>
      <c r="D42" s="51">
        <f t="shared" ref="D42:N42" si="18">SUM(D38:D41)</f>
        <v>0</v>
      </c>
      <c r="E42" s="51">
        <f t="shared" si="18"/>
        <v>0</v>
      </c>
      <c r="F42" s="51">
        <f t="shared" si="18"/>
        <v>0</v>
      </c>
      <c r="G42" s="51">
        <f t="shared" si="18"/>
        <v>0</v>
      </c>
      <c r="H42" s="51">
        <f t="shared" si="18"/>
        <v>0</v>
      </c>
      <c r="I42" s="51">
        <f t="shared" si="18"/>
        <v>0</v>
      </c>
      <c r="J42" s="51">
        <f t="shared" si="18"/>
        <v>0</v>
      </c>
      <c r="K42" s="51">
        <f t="shared" si="18"/>
        <v>0</v>
      </c>
      <c r="L42" s="51">
        <f t="shared" si="18"/>
        <v>0</v>
      </c>
      <c r="M42" s="51">
        <f t="shared" si="18"/>
        <v>0</v>
      </c>
      <c r="N42" s="51">
        <f t="shared" si="18"/>
        <v>0</v>
      </c>
    </row>
    <row r="43" spans="2:14" x14ac:dyDescent="0.2">
      <c r="B43" s="52"/>
      <c r="C43" s="53"/>
      <c r="D43" s="53"/>
      <c r="E43" s="53"/>
      <c r="F43" s="53"/>
      <c r="G43" s="53"/>
      <c r="H43" s="53"/>
      <c r="I43" s="53"/>
      <c r="J43" s="53"/>
      <c r="K43" s="53"/>
      <c r="L43" s="53"/>
      <c r="M43" s="53"/>
      <c r="N43" s="53"/>
    </row>
    <row r="47" spans="2:14" x14ac:dyDescent="0.2">
      <c r="C47" s="53"/>
    </row>
  </sheetData>
  <sheetProtection algorithmName="SHA-512" hashValue="du7ftqP3WxM++ziBcrL/YSSanNpHUeMTfys8X/tovAElJmKPsNMClsoq4AsDjUiIDmTckY8jt/laYTEUOJEEKg==" saltValue="w9oP/4umf3ctAdJMfb2QkQ==" spinCount="100000" sheet="1" objects="1" scenarios="1"/>
  <pageMargins left="0.7" right="0.7" top="0.75" bottom="0.75" header="0.3" footer="0.3"/>
  <legacy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5">
    <tabColor rgb="FF0070C0"/>
    <pageSetUpPr fitToPage="1"/>
  </sheetPr>
  <dimension ref="B1:AA47"/>
  <sheetViews>
    <sheetView showGridLines="0" zoomScale="90" zoomScaleNormal="90" workbookViewId="0">
      <selection activeCell="H38" sqref="H38"/>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42578125" customWidth="1"/>
  </cols>
  <sheetData>
    <row r="1" spans="2:27" ht="15.75" x14ac:dyDescent="0.25">
      <c r="B1" s="418" t="s">
        <v>478</v>
      </c>
      <c r="C1" s="112"/>
      <c r="D1" s="112"/>
      <c r="E1" s="112"/>
      <c r="F1" s="112"/>
      <c r="G1" s="112"/>
      <c r="H1" s="112"/>
      <c r="I1" s="112"/>
      <c r="J1" s="112"/>
      <c r="K1" s="112"/>
      <c r="L1" s="112"/>
      <c r="M1" s="112"/>
      <c r="N1" s="112"/>
      <c r="O1" s="112"/>
      <c r="P1" s="112"/>
      <c r="Q1" s="112"/>
      <c r="R1" s="112"/>
      <c r="S1" s="416" t="s">
        <v>479</v>
      </c>
      <c r="T1" s="416"/>
      <c r="U1" s="416"/>
      <c r="V1" s="416"/>
      <c r="W1" s="416"/>
      <c r="X1" s="416"/>
      <c r="Y1" s="416"/>
      <c r="Z1" s="416"/>
      <c r="AA1" s="416"/>
    </row>
    <row r="2" spans="2:27" x14ac:dyDescent="0.2">
      <c r="B2" s="112"/>
      <c r="C2" s="112"/>
      <c r="D2" s="112"/>
      <c r="E2" s="112"/>
      <c r="F2" s="112"/>
      <c r="G2" s="112"/>
      <c r="H2" s="112"/>
      <c r="I2" s="112"/>
      <c r="J2" s="112"/>
      <c r="K2" s="112"/>
      <c r="L2" s="112"/>
      <c r="M2" s="112"/>
      <c r="N2" s="112"/>
      <c r="O2" s="112"/>
      <c r="P2" s="112"/>
      <c r="Q2" s="112"/>
      <c r="R2" s="112"/>
      <c r="S2" s="416" t="s">
        <v>480</v>
      </c>
      <c r="T2" s="416"/>
      <c r="U2" s="416"/>
      <c r="V2" s="416"/>
      <c r="W2" s="416"/>
      <c r="X2" s="416"/>
      <c r="Y2" s="416"/>
      <c r="Z2" s="416"/>
      <c r="AA2" s="416"/>
    </row>
    <row r="3" spans="2:27" ht="15" x14ac:dyDescent="0.25">
      <c r="B3" s="400" t="s">
        <v>481</v>
      </c>
      <c r="C3" s="423">
        <f>Budsjett!K3</f>
        <v>1</v>
      </c>
      <c r="D3" s="399">
        <f>C3+1</f>
        <v>2</v>
      </c>
      <c r="E3" s="399">
        <f t="shared" ref="E3:L3" si="0">D3+1</f>
        <v>3</v>
      </c>
      <c r="F3" s="399">
        <f t="shared" si="0"/>
        <v>4</v>
      </c>
      <c r="G3" s="399">
        <f t="shared" si="0"/>
        <v>5</v>
      </c>
      <c r="H3" s="399">
        <f t="shared" si="0"/>
        <v>6</v>
      </c>
      <c r="I3" s="399">
        <f t="shared" si="0"/>
        <v>7</v>
      </c>
      <c r="J3" s="399">
        <f t="shared" si="0"/>
        <v>8</v>
      </c>
      <c r="K3" s="399">
        <f t="shared" si="0"/>
        <v>9</v>
      </c>
      <c r="L3" s="399">
        <f t="shared" si="0"/>
        <v>10</v>
      </c>
      <c r="M3" s="399">
        <f t="shared" ref="M3" si="1">L3+1</f>
        <v>11</v>
      </c>
      <c r="N3" s="399">
        <f t="shared" ref="N3" si="2">M3+1</f>
        <v>12</v>
      </c>
      <c r="O3" s="399">
        <f t="shared" ref="O3" si="3">N3+1</f>
        <v>13</v>
      </c>
      <c r="P3" s="403" t="s">
        <v>144</v>
      </c>
      <c r="Q3" s="404" t="s">
        <v>482</v>
      </c>
      <c r="R3" s="112"/>
      <c r="S3" s="417" t="s">
        <v>483</v>
      </c>
      <c r="T3" s="417"/>
      <c r="U3" s="417"/>
      <c r="V3" s="417"/>
      <c r="W3" s="417"/>
      <c r="X3" s="417"/>
      <c r="Y3" s="417"/>
      <c r="Z3" s="417"/>
      <c r="AA3" s="417"/>
    </row>
    <row r="4" spans="2:27" x14ac:dyDescent="0.2">
      <c r="B4" s="402" t="s">
        <v>484</v>
      </c>
      <c r="C4" s="474">
        <f>'NFR-budsjett'!C5</f>
        <v>0</v>
      </c>
      <c r="D4" s="474">
        <f>'NFR-budsjett'!D5</f>
        <v>906326.66722043278</v>
      </c>
      <c r="E4" s="474">
        <f>'NFR-budsjett'!E5</f>
        <v>0</v>
      </c>
      <c r="F4" s="474">
        <f>'NFR-budsjett'!F5</f>
        <v>0</v>
      </c>
      <c r="G4" s="474">
        <f>'NFR-budsjett'!G5</f>
        <v>0</v>
      </c>
      <c r="H4" s="474">
        <f>'NFR-budsjett'!H5</f>
        <v>0</v>
      </c>
      <c r="I4" s="474">
        <f>'NFR-budsjett'!I5</f>
        <v>0</v>
      </c>
      <c r="J4" s="474">
        <f>'NFR-budsjett'!J5</f>
        <v>0</v>
      </c>
      <c r="K4" s="474">
        <f>'NFR-budsjett'!K5</f>
        <v>0</v>
      </c>
      <c r="L4" s="474">
        <f>'NFR-budsjett'!L5</f>
        <v>0</v>
      </c>
      <c r="M4" s="474">
        <f>Prosjektcontroller!N17+Prosjektcontroller!N18+Prosjektcontroller!N19+Prosjektcontroller!N28+Prosjektcontroller!N29</f>
        <v>0</v>
      </c>
      <c r="N4" s="474">
        <f>Prosjektcontroller!O17+Prosjektcontroller!O18+Prosjektcontroller!O19+Prosjektcontroller!O28+Prosjektcontroller!O29</f>
        <v>0</v>
      </c>
      <c r="O4" s="474">
        <f>Prosjektcontroller!P17+Prosjektcontroller!P18+Prosjektcontroller!P19+Prosjektcontroller!P28+Prosjektcontroller!P29</f>
        <v>0</v>
      </c>
      <c r="P4" s="476">
        <f>SUM(C4:O4)</f>
        <v>906326.66722043278</v>
      </c>
      <c r="Q4" s="474">
        <f>SUM(K4:O4)</f>
        <v>0</v>
      </c>
      <c r="R4" s="112"/>
      <c r="S4" s="417" t="s">
        <v>485</v>
      </c>
      <c r="T4" s="417"/>
      <c r="U4" s="417"/>
      <c r="V4" s="417"/>
      <c r="W4" s="417"/>
      <c r="X4" s="417"/>
      <c r="Y4" s="417"/>
      <c r="Z4" s="417"/>
      <c r="AA4" s="417"/>
    </row>
    <row r="5" spans="2:27" x14ac:dyDescent="0.2">
      <c r="B5" s="402" t="s">
        <v>486</v>
      </c>
      <c r="C5" s="474">
        <f>SUMIF(Budsjett!$B$4:$B$158,"Innkjøp av FoU-tjenester",Budsjett!K4:K158)</f>
        <v>0</v>
      </c>
      <c r="D5" s="474">
        <f>SUMIF(Budsjett!$B$4:$B$158,"Innkjøp av FoU-tjenester",Budsjett!L4:L158)</f>
        <v>0</v>
      </c>
      <c r="E5" s="474">
        <f>SUMIF(Budsjett!$B$4:$B$158,"Innkjøp av FoU-tjenester",Budsjett!M4:M158)</f>
        <v>0</v>
      </c>
      <c r="F5" s="474">
        <f>SUMIF(Budsjett!$B$4:$B$158,"Innkjøp av FoU-tjenester",Budsjett!N4:N158)</f>
        <v>0</v>
      </c>
      <c r="G5" s="474">
        <f>SUMIF(Budsjett!$B$4:$B$158,"Innkjøp av FoU-tjenester",Budsjett!O4:O158)</f>
        <v>0</v>
      </c>
      <c r="H5" s="474">
        <f>SUMIF(Budsjett!$B$4:$B$158,"Innkjøp av FoU-tjenester",Budsjett!P4:P158)</f>
        <v>0</v>
      </c>
      <c r="I5" s="474">
        <f>SUMIF(Budsjett!$B$4:$B$158,"Innkjøp av FoU-tjenester",Budsjett!Q4:Q158)</f>
        <v>0</v>
      </c>
      <c r="J5" s="474">
        <f>SUMIF(Budsjett!$B$4:$B$158,"Innkjøp av FoU-tjenester",Budsjett!R4:R158)</f>
        <v>0</v>
      </c>
      <c r="K5" s="474">
        <f>SUMIF(Budsjett!$B$4:$B$158,"Innkjøp av FoU-tjenester",Budsjett!S4:S158)</f>
        <v>0</v>
      </c>
      <c r="L5" s="474">
        <f>SUMIF(Budsjett!$B$4:$B$158,"Innkjøp av FoU-tjenester",Budsjett!T4:T158)</f>
        <v>0</v>
      </c>
      <c r="M5" s="474">
        <f>SUMIF(Budsjett!$B$4:$B$158,"Innkjøp av FoU-tjenester",Budsjett!U4:U158)</f>
        <v>0</v>
      </c>
      <c r="N5" s="474">
        <f>SUMIF(Budsjett!$B$4:$B$158,"Innkjøp av FoU-tjenester",Budsjett!V4:V158)</f>
        <v>0</v>
      </c>
      <c r="O5" s="474">
        <f>SUMIF(Budsjett!$B$4:$B$158,"Innkjøp av FoU-tjenester",Budsjett!W4:W158)</f>
        <v>0</v>
      </c>
      <c r="P5" s="476">
        <f t="shared" ref="P5:P7" si="4">SUM(C5:O5)</f>
        <v>0</v>
      </c>
      <c r="Q5" s="474">
        <f t="shared" ref="Q5:Q7" si="5">SUM(K5:O5)</f>
        <v>0</v>
      </c>
      <c r="R5" s="112"/>
      <c r="S5" s="417" t="s">
        <v>487</v>
      </c>
      <c r="T5" s="417"/>
      <c r="U5" s="417"/>
      <c r="V5" s="417"/>
      <c r="W5" s="417"/>
      <c r="X5" s="417"/>
      <c r="Y5" s="417"/>
      <c r="Z5" s="417"/>
      <c r="AA5" s="417"/>
    </row>
    <row r="6" spans="2:27" x14ac:dyDescent="0.2">
      <c r="B6" s="402" t="s">
        <v>488</v>
      </c>
      <c r="C6" s="474">
        <f>'NFR-budsjett'!C7</f>
        <v>0</v>
      </c>
      <c r="D6" s="474">
        <f>'NFR-budsjett'!D7</f>
        <v>0</v>
      </c>
      <c r="E6" s="474">
        <f>'NFR-budsjett'!E7</f>
        <v>0</v>
      </c>
      <c r="F6" s="474">
        <f>'NFR-budsjett'!F7</f>
        <v>0</v>
      </c>
      <c r="G6" s="474">
        <f>'NFR-budsjett'!G7</f>
        <v>0</v>
      </c>
      <c r="H6" s="474">
        <f>'NFR-budsjett'!H7</f>
        <v>0</v>
      </c>
      <c r="I6" s="474">
        <f>'NFR-budsjett'!I7</f>
        <v>0</v>
      </c>
      <c r="J6" s="474">
        <f>'NFR-budsjett'!J7</f>
        <v>0</v>
      </c>
      <c r="K6" s="474">
        <f>'NFR-budsjett'!K7</f>
        <v>0</v>
      </c>
      <c r="L6" s="474">
        <f>'NFR-budsjett'!L7</f>
        <v>0</v>
      </c>
      <c r="M6" s="474">
        <f>Budsjett!U57+Budsjett!U58+SUMIF(Budsjett!$B$4:$B$166,"Utstyr (kun nasjonal infrastruktur)",Budsjett!U4:U166)</f>
        <v>0</v>
      </c>
      <c r="N6" s="474">
        <f>Budsjett!V57+Budsjett!V58+SUMIF(Budsjett!$B$4:$B$166,"Utstyr (kun nasjonal infrastruktur)",Budsjett!V4:V166)</f>
        <v>0</v>
      </c>
      <c r="O6" s="474">
        <f>Budsjett!W57+Budsjett!W58+SUMIF(Budsjett!$B$4:$B$166,"Utstyr (kun nasjonal infrastruktur)",Budsjett!W4:W166)</f>
        <v>0</v>
      </c>
      <c r="P6" s="476">
        <f t="shared" si="4"/>
        <v>0</v>
      </c>
      <c r="Q6" s="474">
        <f t="shared" si="5"/>
        <v>0</v>
      </c>
      <c r="R6" s="112"/>
      <c r="S6" s="417" t="s">
        <v>489</v>
      </c>
      <c r="T6" s="417"/>
      <c r="U6" s="417"/>
      <c r="V6" s="417"/>
      <c r="W6" s="417"/>
      <c r="X6" s="417"/>
      <c r="Y6" s="417"/>
      <c r="Z6" s="417"/>
      <c r="AA6" s="417"/>
    </row>
    <row r="7" spans="2:27" x14ac:dyDescent="0.2">
      <c r="B7" s="402" t="s">
        <v>113</v>
      </c>
      <c r="C7" s="474">
        <f>'NFR-budsjett'!C8+Budsjett!K59</f>
        <v>0</v>
      </c>
      <c r="D7" s="474">
        <f>'NFR-budsjett'!D8+Budsjett!L59</f>
        <v>1860277</v>
      </c>
      <c r="E7" s="474">
        <f>'NFR-budsjett'!E8+Budsjett!M59</f>
        <v>0</v>
      </c>
      <c r="F7" s="474">
        <f>'NFR-budsjett'!F8+Budsjett!N59</f>
        <v>0</v>
      </c>
      <c r="G7" s="474">
        <f>'NFR-budsjett'!G8+Budsjett!O59</f>
        <v>0</v>
      </c>
      <c r="H7" s="474">
        <f>'NFR-budsjett'!H8+Budsjett!P59</f>
        <v>0</v>
      </c>
      <c r="I7" s="474">
        <f>'NFR-budsjett'!I8+Budsjett!Q59</f>
        <v>0</v>
      </c>
      <c r="J7" s="474">
        <f>'NFR-budsjett'!J8+Budsjett!R59</f>
        <v>0</v>
      </c>
      <c r="K7" s="474">
        <f>'NFR-budsjett'!K8+Budsjett!S59</f>
        <v>0</v>
      </c>
      <c r="L7" s="474">
        <f>'NFR-budsjett'!L8+Budsjett!T59</f>
        <v>0</v>
      </c>
      <c r="M7" s="474">
        <f>SUMIF(Budsjett!$B$4:$B$158,"Lab./feltundersøkelser",Budsjett!U4:U158)+SUMIF(Budsjett!$B$4:$B$158,"Reiser/konferanser/mv.",Budsjett!U4:U158)+SUMIF(Budsjett!$B$4:$B$158,"Andre driftskostnader",Budsjett!U4:U158)+Budsjett!U38+Budsjett!U60+Budsjett!BB35+Budsjett!U59</f>
        <v>0</v>
      </c>
      <c r="N7" s="474">
        <f>SUMIF(Budsjett!$B$4:$B$158,"Lab./feltundersøkelser",Budsjett!V4:V158)+SUMIF(Budsjett!$B$4:$B$158,"Reiser/konferanser/mv.",Budsjett!V4:V158)+SUMIF(Budsjett!$B$4:$B$158,"Andre driftskostnader",Budsjett!V4:V158)+Budsjett!V38+Budsjett!V60+Budsjett!BC35+Budsjett!V59</f>
        <v>0</v>
      </c>
      <c r="O7" s="474">
        <f>SUMIF(Budsjett!$B$4:$B$158,"Lab./feltundersøkelser",Budsjett!W4:W158)+SUMIF(Budsjett!$B$4:$B$158,"Reiser/konferanser/mv.",Budsjett!W4:W158)+SUMIF(Budsjett!$B$4:$B$158,"Andre driftskostnader",Budsjett!W4:W158)+Budsjett!W38+Budsjett!W60+Budsjett!BD35+Budsjett!W59</f>
        <v>0</v>
      </c>
      <c r="P7" s="476">
        <f t="shared" si="4"/>
        <v>1860277</v>
      </c>
      <c r="Q7" s="474">
        <f t="shared" si="5"/>
        <v>0</v>
      </c>
      <c r="R7" s="112"/>
      <c r="S7" s="417" t="s">
        <v>490</v>
      </c>
      <c r="T7" s="417"/>
      <c r="U7" s="417"/>
      <c r="V7" s="417"/>
      <c r="W7" s="417"/>
      <c r="X7" s="417"/>
      <c r="Y7" s="417"/>
      <c r="Z7" s="417"/>
      <c r="AA7" s="417"/>
    </row>
    <row r="8" spans="2:27" x14ac:dyDescent="0.2">
      <c r="B8" s="407" t="s">
        <v>430</v>
      </c>
      <c r="C8" s="475">
        <f>SUM(C4:C7)</f>
        <v>0</v>
      </c>
      <c r="D8" s="475">
        <f t="shared" ref="D8:P8" si="6">SUM(D4:D7)</f>
        <v>2766603.6672204328</v>
      </c>
      <c r="E8" s="475">
        <f t="shared" si="6"/>
        <v>0</v>
      </c>
      <c r="F8" s="475">
        <f t="shared" si="6"/>
        <v>0</v>
      </c>
      <c r="G8" s="475">
        <f t="shared" si="6"/>
        <v>0</v>
      </c>
      <c r="H8" s="475">
        <f t="shared" si="6"/>
        <v>0</v>
      </c>
      <c r="I8" s="475">
        <f t="shared" si="6"/>
        <v>0</v>
      </c>
      <c r="J8" s="475">
        <f t="shared" si="6"/>
        <v>0</v>
      </c>
      <c r="K8" s="475">
        <f t="shared" si="6"/>
        <v>0</v>
      </c>
      <c r="L8" s="475">
        <f t="shared" si="6"/>
        <v>0</v>
      </c>
      <c r="M8" s="475">
        <f t="shared" ref="M8:O8" si="7">SUM(M4:M7)</f>
        <v>0</v>
      </c>
      <c r="N8" s="475">
        <f t="shared" si="7"/>
        <v>0</v>
      </c>
      <c r="O8" s="475">
        <f t="shared" si="7"/>
        <v>0</v>
      </c>
      <c r="P8" s="475">
        <f t="shared" si="6"/>
        <v>2766603.6672204328</v>
      </c>
      <c r="Q8" s="475">
        <f>SUM(Q4:Q7)</f>
        <v>0</v>
      </c>
      <c r="R8" s="112"/>
      <c r="S8" s="417" t="s">
        <v>491</v>
      </c>
      <c r="T8" s="417"/>
      <c r="U8" s="417"/>
      <c r="V8" s="417"/>
      <c r="W8" s="417"/>
      <c r="X8" s="417"/>
      <c r="Y8" s="417"/>
      <c r="Z8" s="417"/>
      <c r="AA8" s="417"/>
    </row>
    <row r="9" spans="2:27" x14ac:dyDescent="0.2">
      <c r="B9" s="409"/>
      <c r="C9" s="410"/>
      <c r="D9" s="410"/>
      <c r="E9" s="410"/>
      <c r="F9" s="410"/>
      <c r="G9" s="410"/>
      <c r="H9" s="410"/>
      <c r="I9" s="410"/>
      <c r="J9" s="410"/>
      <c r="K9" s="410"/>
      <c r="L9" s="410"/>
      <c r="M9" s="410"/>
      <c r="N9" s="410"/>
      <c r="O9" s="410"/>
      <c r="P9" s="410"/>
      <c r="Q9" s="411"/>
      <c r="R9" s="112"/>
      <c r="S9" s="112"/>
      <c r="T9" s="112"/>
      <c r="U9" s="112"/>
      <c r="V9" s="112"/>
      <c r="W9" s="112"/>
      <c r="X9" s="112"/>
      <c r="Y9" s="112"/>
      <c r="Z9" s="112"/>
      <c r="AA9" s="112"/>
    </row>
    <row r="10" spans="2:27" ht="15" x14ac:dyDescent="0.25">
      <c r="B10" s="400" t="s">
        <v>492</v>
      </c>
      <c r="C10" s="423">
        <f>C3</f>
        <v>1</v>
      </c>
      <c r="D10" s="423">
        <f t="shared" ref="D10:L10" si="8">D3</f>
        <v>2</v>
      </c>
      <c r="E10" s="423">
        <f t="shared" si="8"/>
        <v>3</v>
      </c>
      <c r="F10" s="423">
        <f t="shared" si="8"/>
        <v>4</v>
      </c>
      <c r="G10" s="423">
        <f t="shared" si="8"/>
        <v>5</v>
      </c>
      <c r="H10" s="423">
        <f t="shared" si="8"/>
        <v>6</v>
      </c>
      <c r="I10" s="423">
        <f t="shared" si="8"/>
        <v>7</v>
      </c>
      <c r="J10" s="423">
        <f t="shared" si="8"/>
        <v>8</v>
      </c>
      <c r="K10" s="423">
        <f t="shared" si="8"/>
        <v>9</v>
      </c>
      <c r="L10" s="423">
        <f t="shared" si="8"/>
        <v>10</v>
      </c>
      <c r="M10" s="423">
        <f t="shared" ref="M10:O10" si="9">M3</f>
        <v>11</v>
      </c>
      <c r="N10" s="423">
        <f t="shared" si="9"/>
        <v>12</v>
      </c>
      <c r="O10" s="423">
        <f t="shared" si="9"/>
        <v>13</v>
      </c>
      <c r="P10" s="403" t="s">
        <v>144</v>
      </c>
      <c r="Q10" s="412" t="s">
        <v>482</v>
      </c>
      <c r="R10" s="112"/>
      <c r="S10" s="112"/>
      <c r="T10" s="112"/>
      <c r="U10" s="112"/>
      <c r="V10" s="112"/>
      <c r="W10" s="112"/>
      <c r="X10" s="112"/>
      <c r="Y10" s="112"/>
      <c r="Z10" s="112"/>
      <c r="AA10" s="112"/>
    </row>
    <row r="11" spans="2:27" x14ac:dyDescent="0.2">
      <c r="B11" s="402" t="s">
        <v>493</v>
      </c>
      <c r="C11" s="474"/>
      <c r="D11" s="474"/>
      <c r="E11" s="474"/>
      <c r="F11" s="474"/>
      <c r="G11" s="474"/>
      <c r="H11" s="474"/>
      <c r="I11" s="474"/>
      <c r="J11" s="474"/>
      <c r="K11" s="474"/>
      <c r="L11" s="474"/>
      <c r="M11" s="474"/>
      <c r="N11" s="474"/>
      <c r="O11" s="474"/>
      <c r="P11" s="476">
        <f>SUM(C11:O11)</f>
        <v>0</v>
      </c>
      <c r="Q11" s="474">
        <f t="shared" ref="Q11:Q15" si="10">SUM(K11:O11)</f>
        <v>0</v>
      </c>
      <c r="R11" s="112"/>
      <c r="S11" s="416" t="s">
        <v>494</v>
      </c>
      <c r="T11" s="416"/>
      <c r="U11" s="416"/>
      <c r="V11" s="416"/>
      <c r="W11" s="416"/>
      <c r="X11" s="416"/>
      <c r="Y11" s="416"/>
      <c r="Z11" s="416"/>
      <c r="AA11" s="416"/>
    </row>
    <row r="12" spans="2:27" x14ac:dyDescent="0.2">
      <c r="B12" s="402" t="s">
        <v>495</v>
      </c>
      <c r="C12" s="474"/>
      <c r="D12" s="474"/>
      <c r="E12" s="474"/>
      <c r="F12" s="474"/>
      <c r="G12" s="474"/>
      <c r="H12" s="474"/>
      <c r="I12" s="474"/>
      <c r="J12" s="474"/>
      <c r="K12" s="474"/>
      <c r="L12" s="474"/>
      <c r="M12" s="474"/>
      <c r="N12" s="474"/>
      <c r="O12" s="474"/>
      <c r="P12" s="476">
        <f t="shared" ref="P12:P15" si="11">SUM(C12:O12)</f>
        <v>0</v>
      </c>
      <c r="Q12" s="474">
        <f t="shared" si="10"/>
        <v>0</v>
      </c>
      <c r="R12" s="112"/>
      <c r="S12" s="417" t="s">
        <v>496</v>
      </c>
      <c r="T12" s="417"/>
      <c r="U12" s="417"/>
      <c r="V12" s="417"/>
      <c r="W12" s="417"/>
      <c r="X12" s="417"/>
      <c r="Y12" s="417"/>
      <c r="Z12" s="417"/>
      <c r="AA12" s="417"/>
    </row>
    <row r="13" spans="2:27" x14ac:dyDescent="0.2">
      <c r="B13" s="402" t="s">
        <v>497</v>
      </c>
      <c r="C13" s="474">
        <f>C8</f>
        <v>0</v>
      </c>
      <c r="D13" s="474">
        <f t="shared" ref="D13:O13" si="12">D8</f>
        <v>2766603.6672204328</v>
      </c>
      <c r="E13" s="474">
        <f t="shared" si="12"/>
        <v>0</v>
      </c>
      <c r="F13" s="474">
        <f t="shared" si="12"/>
        <v>0</v>
      </c>
      <c r="G13" s="474">
        <f t="shared" si="12"/>
        <v>0</v>
      </c>
      <c r="H13" s="474">
        <f t="shared" si="12"/>
        <v>0</v>
      </c>
      <c r="I13" s="474">
        <f t="shared" si="12"/>
        <v>0</v>
      </c>
      <c r="J13" s="474">
        <f t="shared" si="12"/>
        <v>0</v>
      </c>
      <c r="K13" s="474">
        <f t="shared" si="12"/>
        <v>0</v>
      </c>
      <c r="L13" s="474">
        <f t="shared" si="12"/>
        <v>0</v>
      </c>
      <c r="M13" s="474">
        <f t="shared" si="12"/>
        <v>0</v>
      </c>
      <c r="N13" s="474">
        <f t="shared" si="12"/>
        <v>0</v>
      </c>
      <c r="O13" s="474">
        <f t="shared" si="12"/>
        <v>0</v>
      </c>
      <c r="P13" s="476">
        <f t="shared" si="11"/>
        <v>2766603.6672204328</v>
      </c>
      <c r="Q13" s="474">
        <f t="shared" si="10"/>
        <v>0</v>
      </c>
      <c r="R13" s="112"/>
      <c r="S13" s="112"/>
      <c r="T13" s="112"/>
      <c r="U13" s="112"/>
      <c r="V13" s="112"/>
      <c r="W13" s="112"/>
      <c r="X13" s="112"/>
      <c r="Y13" s="112"/>
      <c r="Z13" s="112"/>
      <c r="AA13" s="112"/>
    </row>
    <row r="14" spans="2:27" x14ac:dyDescent="0.2">
      <c r="B14" s="402" t="s">
        <v>498</v>
      </c>
      <c r="C14" s="474"/>
      <c r="D14" s="474"/>
      <c r="E14" s="474"/>
      <c r="F14" s="474"/>
      <c r="G14" s="474"/>
      <c r="H14" s="474"/>
      <c r="I14" s="474"/>
      <c r="J14" s="474"/>
      <c r="K14" s="474"/>
      <c r="L14" s="474"/>
      <c r="M14" s="474"/>
      <c r="N14" s="474"/>
      <c r="O14" s="474"/>
      <c r="P14" s="476">
        <f t="shared" si="11"/>
        <v>0</v>
      </c>
      <c r="Q14" s="474">
        <f t="shared" si="10"/>
        <v>0</v>
      </c>
      <c r="R14" s="112"/>
      <c r="S14" s="112"/>
      <c r="T14" s="112"/>
      <c r="U14" s="112"/>
      <c r="V14" s="112"/>
      <c r="W14" s="112"/>
      <c r="X14" s="112"/>
      <c r="Y14" s="112"/>
      <c r="Z14" s="112"/>
      <c r="AA14" s="112"/>
    </row>
    <row r="15" spans="2:27" x14ac:dyDescent="0.2">
      <c r="B15" s="402" t="s">
        <v>436</v>
      </c>
      <c r="C15" s="474"/>
      <c r="D15" s="474"/>
      <c r="E15" s="474"/>
      <c r="F15" s="474"/>
      <c r="G15" s="474"/>
      <c r="H15" s="474"/>
      <c r="I15" s="474"/>
      <c r="J15" s="474"/>
      <c r="K15" s="474"/>
      <c r="L15" s="474"/>
      <c r="M15" s="474"/>
      <c r="N15" s="474"/>
      <c r="O15" s="474"/>
      <c r="P15" s="476">
        <f t="shared" si="11"/>
        <v>0</v>
      </c>
      <c r="Q15" s="474">
        <f t="shared" si="10"/>
        <v>0</v>
      </c>
      <c r="R15" s="112"/>
      <c r="S15" s="112"/>
      <c r="T15" s="112"/>
      <c r="U15" s="112"/>
      <c r="V15" s="112"/>
      <c r="W15" s="112"/>
      <c r="X15" s="112"/>
      <c r="Y15" s="112"/>
      <c r="Z15" s="112"/>
      <c r="AA15" s="112"/>
    </row>
    <row r="16" spans="2:27" x14ac:dyDescent="0.2">
      <c r="B16" s="407" t="s">
        <v>430</v>
      </c>
      <c r="C16" s="475">
        <f>SUM(C11:C15)</f>
        <v>0</v>
      </c>
      <c r="D16" s="475">
        <f t="shared" ref="D16:Q16" si="13">SUM(D11:D15)</f>
        <v>2766603.6672204328</v>
      </c>
      <c r="E16" s="475">
        <f t="shared" si="13"/>
        <v>0</v>
      </c>
      <c r="F16" s="475">
        <f t="shared" si="13"/>
        <v>0</v>
      </c>
      <c r="G16" s="475">
        <f t="shared" si="13"/>
        <v>0</v>
      </c>
      <c r="H16" s="475">
        <f t="shared" si="13"/>
        <v>0</v>
      </c>
      <c r="I16" s="475">
        <f t="shared" si="13"/>
        <v>0</v>
      </c>
      <c r="J16" s="475">
        <f t="shared" si="13"/>
        <v>0</v>
      </c>
      <c r="K16" s="475">
        <f t="shared" si="13"/>
        <v>0</v>
      </c>
      <c r="L16" s="475">
        <f t="shared" si="13"/>
        <v>0</v>
      </c>
      <c r="M16" s="475">
        <f t="shared" ref="M16:O16" si="14">SUM(M11:M15)</f>
        <v>0</v>
      </c>
      <c r="N16" s="475">
        <f t="shared" si="14"/>
        <v>0</v>
      </c>
      <c r="O16" s="475">
        <f t="shared" si="14"/>
        <v>0</v>
      </c>
      <c r="P16" s="475">
        <f t="shared" si="13"/>
        <v>2766603.6672204328</v>
      </c>
      <c r="Q16" s="475">
        <f t="shared" si="13"/>
        <v>0</v>
      </c>
      <c r="R16" s="112"/>
      <c r="S16" s="112"/>
      <c r="T16" s="112"/>
      <c r="U16" s="112"/>
      <c r="V16" s="112"/>
      <c r="W16" s="112"/>
      <c r="X16" s="112"/>
      <c r="Y16" s="112"/>
      <c r="Z16" s="112"/>
      <c r="AA16" s="112"/>
    </row>
    <row r="17" spans="2:27" x14ac:dyDescent="0.2">
      <c r="B17" s="409"/>
      <c r="C17" s="410"/>
      <c r="D17" s="410"/>
      <c r="E17" s="410"/>
      <c r="F17" s="410"/>
      <c r="G17" s="410"/>
      <c r="H17" s="410"/>
      <c r="I17" s="410"/>
      <c r="J17" s="410"/>
      <c r="K17" s="410"/>
      <c r="L17" s="410"/>
      <c r="M17" s="410"/>
      <c r="N17" s="410"/>
      <c r="O17" s="410"/>
      <c r="P17" s="410"/>
      <c r="Q17" s="411"/>
      <c r="R17" s="112"/>
      <c r="S17" s="112"/>
      <c r="T17" s="112"/>
      <c r="U17" s="112"/>
      <c r="V17" s="112"/>
      <c r="W17" s="112"/>
      <c r="X17" s="112"/>
      <c r="Y17" s="112"/>
      <c r="Z17" s="112"/>
      <c r="AA17" s="112"/>
    </row>
    <row r="18" spans="2:27" ht="15" x14ac:dyDescent="0.25">
      <c r="B18" s="400" t="s">
        <v>437</v>
      </c>
      <c r="C18" s="423">
        <f>C3</f>
        <v>1</v>
      </c>
      <c r="D18" s="423">
        <f t="shared" ref="D18:L18" si="15">D3</f>
        <v>2</v>
      </c>
      <c r="E18" s="423">
        <f t="shared" si="15"/>
        <v>3</v>
      </c>
      <c r="F18" s="423">
        <f t="shared" si="15"/>
        <v>4</v>
      </c>
      <c r="G18" s="423">
        <f t="shared" si="15"/>
        <v>5</v>
      </c>
      <c r="H18" s="423">
        <f t="shared" si="15"/>
        <v>6</v>
      </c>
      <c r="I18" s="423">
        <f t="shared" si="15"/>
        <v>7</v>
      </c>
      <c r="J18" s="423">
        <f t="shared" si="15"/>
        <v>8</v>
      </c>
      <c r="K18" s="423">
        <f t="shared" si="15"/>
        <v>9</v>
      </c>
      <c r="L18" s="423">
        <f t="shared" si="15"/>
        <v>10</v>
      </c>
      <c r="M18" s="423">
        <f t="shared" ref="M18:O18" si="16">M3</f>
        <v>11</v>
      </c>
      <c r="N18" s="423">
        <f t="shared" si="16"/>
        <v>12</v>
      </c>
      <c r="O18" s="423">
        <f t="shared" si="16"/>
        <v>13</v>
      </c>
      <c r="P18" s="403" t="s">
        <v>144</v>
      </c>
      <c r="Q18" s="412" t="s">
        <v>482</v>
      </c>
      <c r="R18" s="112"/>
      <c r="S18" s="112"/>
      <c r="T18" s="112"/>
      <c r="U18" s="112"/>
      <c r="V18" s="112"/>
      <c r="W18" s="112"/>
      <c r="X18" s="112"/>
      <c r="Y18" s="112"/>
      <c r="Z18" s="112"/>
      <c r="AA18" s="112"/>
    </row>
    <row r="19" spans="2:27" x14ac:dyDescent="0.2">
      <c r="B19" s="402" t="s">
        <v>499</v>
      </c>
      <c r="C19" s="474">
        <f>C24-C23-C22-C21-C20</f>
        <v>0</v>
      </c>
      <c r="D19" s="474">
        <f t="shared" ref="D19:O19" si="17">D24-D23-D22-D21-D20</f>
        <v>56280.916315205162</v>
      </c>
      <c r="E19" s="474">
        <f t="shared" si="17"/>
        <v>0</v>
      </c>
      <c r="F19" s="474">
        <f t="shared" si="17"/>
        <v>0</v>
      </c>
      <c r="G19" s="474">
        <f t="shared" si="17"/>
        <v>0</v>
      </c>
      <c r="H19" s="474">
        <f t="shared" si="17"/>
        <v>0</v>
      </c>
      <c r="I19" s="474">
        <f t="shared" si="17"/>
        <v>0</v>
      </c>
      <c r="J19" s="474">
        <f t="shared" si="17"/>
        <v>0</v>
      </c>
      <c r="K19" s="474">
        <f t="shared" si="17"/>
        <v>0</v>
      </c>
      <c r="L19" s="474">
        <f t="shared" si="17"/>
        <v>0</v>
      </c>
      <c r="M19" s="474">
        <f t="shared" si="17"/>
        <v>0</v>
      </c>
      <c r="N19" s="474">
        <f t="shared" si="17"/>
        <v>0</v>
      </c>
      <c r="O19" s="474">
        <f t="shared" si="17"/>
        <v>0</v>
      </c>
      <c r="P19" s="476">
        <f>SUM(C19:O19)</f>
        <v>56280.916315205162</v>
      </c>
      <c r="Q19" s="474">
        <f t="shared" ref="Q19:Q23" si="18">SUM(K19:O19)</f>
        <v>0</v>
      </c>
      <c r="R19" s="112"/>
      <c r="S19" s="416" t="s">
        <v>500</v>
      </c>
      <c r="T19" s="416"/>
      <c r="U19" s="416"/>
      <c r="V19" s="416"/>
      <c r="W19" s="416"/>
      <c r="X19" s="416"/>
      <c r="Y19" s="416"/>
      <c r="Z19" s="416"/>
      <c r="AA19" s="416"/>
    </row>
    <row r="20" spans="2:27" x14ac:dyDescent="0.2">
      <c r="B20" s="402" t="s">
        <v>501</v>
      </c>
      <c r="C20" s="474">
        <f>'NFR-budsjett'!C23</f>
        <v>0</v>
      </c>
      <c r="D20" s="474">
        <f>'NFR-budsjett'!D23</f>
        <v>582779.5</v>
      </c>
      <c r="E20" s="474">
        <f>'NFR-budsjett'!E23</f>
        <v>0</v>
      </c>
      <c r="F20" s="474">
        <f>'NFR-budsjett'!F23</f>
        <v>0</v>
      </c>
      <c r="G20" s="474">
        <f>'NFR-budsjett'!G23</f>
        <v>0</v>
      </c>
      <c r="H20" s="474">
        <f>'NFR-budsjett'!H23</f>
        <v>0</v>
      </c>
      <c r="I20" s="474">
        <f>'NFR-budsjett'!I23</f>
        <v>0</v>
      </c>
      <c r="J20" s="474">
        <f>'NFR-budsjett'!J23</f>
        <v>0</v>
      </c>
      <c r="K20" s="474">
        <f>'NFR-budsjett'!K23</f>
        <v>0</v>
      </c>
      <c r="L20" s="474">
        <f>'NFR-budsjett'!L23</f>
        <v>0</v>
      </c>
      <c r="M20" s="474">
        <f>-IF(Registrering!$B$28="Fast beløp",Budsjett!U64,Budsjett!FF72)</f>
        <v>0</v>
      </c>
      <c r="N20" s="474">
        <f>-IF(Registrering!$B$28="Fast beløp",Budsjett!V64,Budsjett!FG72)</f>
        <v>0</v>
      </c>
      <c r="O20" s="474">
        <f>-IF(Registrering!$B$28="Fast beløp",Budsjett!W64,Budsjett!FH72)</f>
        <v>0</v>
      </c>
      <c r="P20" s="476">
        <f t="shared" ref="P20:P23" si="19">SUM(C20:O20)</f>
        <v>582779.5</v>
      </c>
      <c r="Q20" s="474">
        <f t="shared" si="18"/>
        <v>0</v>
      </c>
      <c r="R20" s="112"/>
      <c r="S20" s="417" t="s">
        <v>502</v>
      </c>
      <c r="T20" s="417"/>
      <c r="U20" s="417"/>
      <c r="V20" s="417"/>
      <c r="W20" s="417"/>
      <c r="X20" s="417"/>
      <c r="Y20" s="417"/>
      <c r="Z20" s="417"/>
      <c r="AA20" s="417"/>
    </row>
    <row r="21" spans="2:27" x14ac:dyDescent="0.2">
      <c r="B21" s="402" t="s">
        <v>503</v>
      </c>
      <c r="C21" s="474">
        <f>'NFR-budsjett'!C24</f>
        <v>0</v>
      </c>
      <c r="D21" s="474">
        <f>'NFR-budsjett'!D24</f>
        <v>850045.75090522761</v>
      </c>
      <c r="E21" s="474">
        <f>'NFR-budsjett'!E24</f>
        <v>0</v>
      </c>
      <c r="F21" s="474">
        <f>'NFR-budsjett'!F24</f>
        <v>0</v>
      </c>
      <c r="G21" s="474">
        <f>'NFR-budsjett'!G24</f>
        <v>0</v>
      </c>
      <c r="H21" s="474">
        <f>'NFR-budsjett'!H24</f>
        <v>0</v>
      </c>
      <c r="I21" s="474">
        <f>'NFR-budsjett'!I24</f>
        <v>0</v>
      </c>
      <c r="J21" s="474">
        <f>'NFR-budsjett'!J24</f>
        <v>0</v>
      </c>
      <c r="K21" s="474">
        <f>'NFR-budsjett'!K24</f>
        <v>0</v>
      </c>
      <c r="L21" s="474">
        <f>'NFR-budsjett'!L24</f>
        <v>0</v>
      </c>
      <c r="M21" s="474">
        <f>-IF(Registrering!$B$28="Fast beløp",Budsjett!U65,Budsjett!FV72)</f>
        <v>0</v>
      </c>
      <c r="N21" s="474">
        <f>-IF(Registrering!$B$28="Fast beløp",Budsjett!V65,Budsjett!FW72)</f>
        <v>0</v>
      </c>
      <c r="O21" s="474">
        <f>-IF(Registrering!$B$28="Fast beløp",Budsjett!W65,Budsjett!FX72)</f>
        <v>0</v>
      </c>
      <c r="P21" s="476">
        <f t="shared" si="19"/>
        <v>850045.75090522761</v>
      </c>
      <c r="Q21" s="474">
        <f t="shared" si="18"/>
        <v>0</v>
      </c>
      <c r="R21" s="112"/>
      <c r="S21" s="417" t="s">
        <v>504</v>
      </c>
      <c r="T21" s="417"/>
      <c r="U21" s="417"/>
      <c r="V21" s="417"/>
      <c r="W21" s="417"/>
      <c r="X21" s="417"/>
      <c r="Y21" s="417"/>
      <c r="Z21" s="417"/>
      <c r="AA21" s="417"/>
    </row>
    <row r="22" spans="2:27" x14ac:dyDescent="0.2">
      <c r="B22" s="402" t="s">
        <v>505</v>
      </c>
      <c r="C22" s="474">
        <f>'NFR-budsjett'!C25</f>
        <v>0</v>
      </c>
      <c r="D22" s="474">
        <f>'NFR-budsjett'!D25</f>
        <v>1277497.5</v>
      </c>
      <c r="E22" s="474">
        <f>'NFR-budsjett'!E25</f>
        <v>0</v>
      </c>
      <c r="F22" s="474">
        <f>'NFR-budsjett'!F25</f>
        <v>0</v>
      </c>
      <c r="G22" s="474">
        <f>'NFR-budsjett'!G25</f>
        <v>0</v>
      </c>
      <c r="H22" s="474">
        <f>'NFR-budsjett'!H25</f>
        <v>0</v>
      </c>
      <c r="I22" s="474">
        <f>'NFR-budsjett'!I25</f>
        <v>0</v>
      </c>
      <c r="J22" s="474">
        <f>'NFR-budsjett'!J25</f>
        <v>0</v>
      </c>
      <c r="K22" s="474">
        <f>'NFR-budsjett'!K25</f>
        <v>0</v>
      </c>
      <c r="L22" s="474">
        <f>'NFR-budsjett'!L25</f>
        <v>0</v>
      </c>
      <c r="M22" s="474">
        <f>-IF(Registrering!$B$28="Fast beløp",Budsjett!U66,Budsjett!EP72)</f>
        <v>0</v>
      </c>
      <c r="N22" s="474">
        <f>-IF(Registrering!$B$28="Fast beløp",Budsjett!V66,Budsjett!EQ72)</f>
        <v>0</v>
      </c>
      <c r="O22" s="474">
        <f>-IF(Registrering!$B$28="Fast beløp",Budsjett!W66,Budsjett!ER72)</f>
        <v>0</v>
      </c>
      <c r="P22" s="476">
        <f t="shared" si="19"/>
        <v>1277497.5</v>
      </c>
      <c r="Q22" s="474">
        <f t="shared" si="18"/>
        <v>0</v>
      </c>
      <c r="R22" s="112"/>
      <c r="S22" s="417" t="s">
        <v>506</v>
      </c>
      <c r="T22" s="417"/>
      <c r="U22" s="417"/>
      <c r="V22" s="417"/>
      <c r="W22" s="417"/>
      <c r="X22" s="417"/>
      <c r="Y22" s="417"/>
      <c r="Z22" s="417"/>
      <c r="AA22" s="417"/>
    </row>
    <row r="23" spans="2:27" x14ac:dyDescent="0.2">
      <c r="B23" s="413" t="s">
        <v>507</v>
      </c>
      <c r="C23" s="474">
        <f>'NFR-budsjett'!C26</f>
        <v>0</v>
      </c>
      <c r="D23" s="474">
        <f>'NFR-budsjett'!D26</f>
        <v>0</v>
      </c>
      <c r="E23" s="474">
        <f>'NFR-budsjett'!E26</f>
        <v>0</v>
      </c>
      <c r="F23" s="474">
        <f>'NFR-budsjett'!F26</f>
        <v>0</v>
      </c>
      <c r="G23" s="474">
        <f>'NFR-budsjett'!G26</f>
        <v>0</v>
      </c>
      <c r="H23" s="474">
        <f>'NFR-budsjett'!H26</f>
        <v>0</v>
      </c>
      <c r="I23" s="474">
        <f>'NFR-budsjett'!I26</f>
        <v>0</v>
      </c>
      <c r="J23" s="474">
        <f>'NFR-budsjett'!J26</f>
        <v>0</v>
      </c>
      <c r="K23" s="474">
        <f>'NFR-budsjett'!K26</f>
        <v>0</v>
      </c>
      <c r="L23" s="474">
        <f>'NFR-budsjett'!L26</f>
        <v>0</v>
      </c>
      <c r="M23" s="474">
        <f>-IF(Registrering!$B$28="Fast beløp",Budsjett!U67,Budsjett!DZ72)</f>
        <v>0</v>
      </c>
      <c r="N23" s="474">
        <f>-IF(Registrering!$B$28="Fast beløp",Budsjett!V67,Budsjett!EA72)</f>
        <v>0</v>
      </c>
      <c r="O23" s="474">
        <f>-IF(Registrering!$B$28="Fast beløp",Budsjett!W67,Budsjett!EB72)</f>
        <v>0</v>
      </c>
      <c r="P23" s="476">
        <f t="shared" si="19"/>
        <v>0</v>
      </c>
      <c r="Q23" s="474">
        <f t="shared" si="18"/>
        <v>0</v>
      </c>
      <c r="R23" s="112"/>
      <c r="S23" s="417" t="s">
        <v>508</v>
      </c>
      <c r="T23" s="417"/>
      <c r="U23" s="417"/>
      <c r="V23" s="417"/>
      <c r="W23" s="417"/>
      <c r="X23" s="417"/>
      <c r="Y23" s="417"/>
      <c r="Z23" s="417"/>
      <c r="AA23" s="417"/>
    </row>
    <row r="24" spans="2:27" x14ac:dyDescent="0.2">
      <c r="B24" s="407" t="s">
        <v>509</v>
      </c>
      <c r="C24" s="475">
        <f t="shared" ref="C24:L24" si="20">C8</f>
        <v>0</v>
      </c>
      <c r="D24" s="475">
        <f t="shared" si="20"/>
        <v>2766603.6672204328</v>
      </c>
      <c r="E24" s="475">
        <f t="shared" si="20"/>
        <v>0</v>
      </c>
      <c r="F24" s="475">
        <f t="shared" si="20"/>
        <v>0</v>
      </c>
      <c r="G24" s="475">
        <f t="shared" si="20"/>
        <v>0</v>
      </c>
      <c r="H24" s="475">
        <f t="shared" si="20"/>
        <v>0</v>
      </c>
      <c r="I24" s="475">
        <f t="shared" si="20"/>
        <v>0</v>
      </c>
      <c r="J24" s="475">
        <f t="shared" si="20"/>
        <v>0</v>
      </c>
      <c r="K24" s="475">
        <f t="shared" si="20"/>
        <v>0</v>
      </c>
      <c r="L24" s="475">
        <f t="shared" si="20"/>
        <v>0</v>
      </c>
      <c r="M24" s="475">
        <f>M8</f>
        <v>0</v>
      </c>
      <c r="N24" s="475">
        <f t="shared" ref="N24:O24" si="21">N8</f>
        <v>0</v>
      </c>
      <c r="O24" s="475">
        <f t="shared" si="21"/>
        <v>0</v>
      </c>
      <c r="P24" s="475">
        <f t="shared" ref="P24:Q24" si="22">SUM(P19:P23)</f>
        <v>2766603.6672204328</v>
      </c>
      <c r="Q24" s="475">
        <f t="shared" si="22"/>
        <v>0</v>
      </c>
      <c r="R24" s="112"/>
      <c r="S24" s="417" t="s">
        <v>510</v>
      </c>
      <c r="T24" s="417"/>
      <c r="U24" s="417"/>
      <c r="V24" s="417"/>
      <c r="W24" s="417"/>
      <c r="X24" s="417"/>
      <c r="Y24" s="417"/>
      <c r="Z24" s="417"/>
      <c r="AA24" s="417"/>
    </row>
    <row r="25" spans="2:27" x14ac:dyDescent="0.2">
      <c r="B25" s="414"/>
      <c r="C25" s="415"/>
      <c r="D25" s="415"/>
      <c r="E25" s="415"/>
      <c r="F25" s="415"/>
      <c r="G25" s="415"/>
      <c r="H25" s="415"/>
      <c r="I25" s="415"/>
      <c r="J25" s="415"/>
      <c r="K25" s="415"/>
      <c r="L25" s="415"/>
      <c r="M25" s="415"/>
      <c r="N25" s="415"/>
      <c r="O25" s="415"/>
      <c r="P25" s="415"/>
      <c r="Q25" s="415"/>
      <c r="R25" s="112"/>
      <c r="S25" s="417" t="s">
        <v>511</v>
      </c>
      <c r="T25" s="417"/>
      <c r="U25" s="417"/>
      <c r="V25" s="417"/>
      <c r="W25" s="417"/>
      <c r="X25" s="417"/>
      <c r="Y25" s="417"/>
      <c r="Z25" s="417"/>
      <c r="AA25" s="417"/>
    </row>
    <row r="26" spans="2:27" x14ac:dyDescent="0.2">
      <c r="C26" s="50"/>
      <c r="D26" s="50"/>
      <c r="E26" s="50"/>
      <c r="F26" s="50"/>
      <c r="G26" s="50"/>
      <c r="H26" s="50"/>
      <c r="I26" s="50"/>
      <c r="J26" s="50"/>
      <c r="K26" s="50"/>
      <c r="L26" s="50"/>
      <c r="M26" s="50"/>
      <c r="N26" s="50"/>
      <c r="O26" s="50"/>
      <c r="P26" s="50"/>
      <c r="Q26" s="47"/>
    </row>
    <row r="27" spans="2:27" ht="15" x14ac:dyDescent="0.25">
      <c r="B27" s="201"/>
      <c r="C27" s="201"/>
      <c r="D27" s="201"/>
      <c r="E27" s="201"/>
      <c r="F27" s="201"/>
      <c r="G27" s="201"/>
      <c r="H27" s="201"/>
      <c r="I27" s="201"/>
      <c r="J27" s="201"/>
      <c r="K27" s="201"/>
      <c r="L27" s="201"/>
      <c r="M27" s="201"/>
      <c r="N27" s="201"/>
      <c r="O27" s="201"/>
      <c r="P27" s="201"/>
      <c r="Q27" s="78"/>
    </row>
    <row r="28" spans="2:27" x14ac:dyDescent="0.2">
      <c r="B28" s="52"/>
      <c r="C28" s="53"/>
      <c r="D28" s="53"/>
      <c r="E28" s="53"/>
      <c r="F28" s="53"/>
      <c r="G28" s="53"/>
      <c r="H28" s="53"/>
      <c r="I28" s="53"/>
      <c r="J28" s="53"/>
      <c r="K28" s="53"/>
      <c r="L28" s="53"/>
      <c r="M28" s="53"/>
      <c r="N28" s="53"/>
      <c r="O28" s="53"/>
      <c r="P28" s="53"/>
    </row>
    <row r="29" spans="2:27" ht="15.75" x14ac:dyDescent="0.25">
      <c r="B29" s="421" t="s">
        <v>512</v>
      </c>
      <c r="C29" s="630">
        <f>C3</f>
        <v>1</v>
      </c>
      <c r="D29" s="630">
        <f t="shared" ref="D29:L29" si="23">D3</f>
        <v>2</v>
      </c>
      <c r="E29" s="630">
        <f t="shared" si="23"/>
        <v>3</v>
      </c>
      <c r="F29" s="630">
        <f t="shared" si="23"/>
        <v>4</v>
      </c>
      <c r="G29" s="630">
        <f t="shared" si="23"/>
        <v>5</v>
      </c>
      <c r="H29" s="630">
        <f t="shared" si="23"/>
        <v>6</v>
      </c>
      <c r="I29" s="630">
        <f t="shared" si="23"/>
        <v>7</v>
      </c>
      <c r="J29" s="630">
        <f t="shared" si="23"/>
        <v>8</v>
      </c>
      <c r="K29" s="630">
        <f t="shared" si="23"/>
        <v>9</v>
      </c>
      <c r="L29" s="630">
        <f t="shared" si="23"/>
        <v>10</v>
      </c>
      <c r="M29" s="630">
        <f t="shared" ref="M29:O29" si="24">M3</f>
        <v>11</v>
      </c>
      <c r="N29" s="630">
        <f t="shared" si="24"/>
        <v>12</v>
      </c>
      <c r="O29" s="630">
        <f t="shared" si="24"/>
        <v>13</v>
      </c>
      <c r="P29" s="403" t="s">
        <v>144</v>
      </c>
      <c r="Q29" s="412" t="s">
        <v>482</v>
      </c>
      <c r="R29" s="112"/>
      <c r="S29" s="112"/>
      <c r="T29" s="112"/>
      <c r="U29" s="112"/>
      <c r="V29" s="112"/>
      <c r="W29" s="112"/>
      <c r="X29" s="112"/>
      <c r="Y29" s="112"/>
      <c r="Z29" s="112"/>
      <c r="AA29" s="112"/>
    </row>
    <row r="30" spans="2:27" ht="15" x14ac:dyDescent="0.25">
      <c r="B30" s="631" t="s">
        <v>513</v>
      </c>
      <c r="C30" s="477">
        <f>C24</f>
        <v>0</v>
      </c>
      <c r="D30" s="477">
        <f t="shared" ref="D30:L30" si="25">D24</f>
        <v>2766603.6672204328</v>
      </c>
      <c r="E30" s="477">
        <f t="shared" si="25"/>
        <v>0</v>
      </c>
      <c r="F30" s="477">
        <f t="shared" si="25"/>
        <v>0</v>
      </c>
      <c r="G30" s="477">
        <f t="shared" si="25"/>
        <v>0</v>
      </c>
      <c r="H30" s="477">
        <f t="shared" si="25"/>
        <v>0</v>
      </c>
      <c r="I30" s="477">
        <f t="shared" si="25"/>
        <v>0</v>
      </c>
      <c r="J30" s="477">
        <f t="shared" si="25"/>
        <v>0</v>
      </c>
      <c r="K30" s="477">
        <f t="shared" si="25"/>
        <v>0</v>
      </c>
      <c r="L30" s="477">
        <f t="shared" si="25"/>
        <v>0</v>
      </c>
      <c r="M30" s="477">
        <f t="shared" ref="M30:N30" si="26">M24</f>
        <v>0</v>
      </c>
      <c r="N30" s="477">
        <f t="shared" si="26"/>
        <v>0</v>
      </c>
      <c r="O30" s="477">
        <f t="shared" ref="O30" si="27">O24</f>
        <v>0</v>
      </c>
      <c r="P30" s="475">
        <f>SUM(C30:O30)</f>
        <v>2766603.6672204328</v>
      </c>
      <c r="Q30" s="474">
        <f t="shared" ref="Q30:Q32" si="28">SUM(K30:O30)</f>
        <v>0</v>
      </c>
      <c r="R30" s="112"/>
      <c r="S30" s="112"/>
      <c r="T30" s="112"/>
      <c r="U30" s="112"/>
      <c r="V30" s="112"/>
      <c r="W30" s="112"/>
      <c r="X30" s="112"/>
      <c r="Y30" s="112"/>
      <c r="Z30" s="112"/>
      <c r="AA30" s="112"/>
    </row>
    <row r="31" spans="2:27" ht="15" x14ac:dyDescent="0.25">
      <c r="B31" s="631" t="s">
        <v>514</v>
      </c>
      <c r="C31" s="474">
        <f>'SFF-tilleggsfin.eksist.'!C14</f>
        <v>0</v>
      </c>
      <c r="D31" s="474">
        <f>'SFF-tilleggsfin.eksist.'!D14</f>
        <v>0</v>
      </c>
      <c r="E31" s="474">
        <f>'SFF-tilleggsfin.eksist.'!E14</f>
        <v>0</v>
      </c>
      <c r="F31" s="474">
        <f>'SFF-tilleggsfin.eksist.'!F14</f>
        <v>0</v>
      </c>
      <c r="G31" s="474">
        <f>'SFF-tilleggsfin.eksist.'!G14</f>
        <v>0</v>
      </c>
      <c r="H31" s="474">
        <f>'SFF-tilleggsfin.eksist.'!H14</f>
        <v>0</v>
      </c>
      <c r="I31" s="474">
        <f>'SFF-tilleggsfin.eksist.'!I14</f>
        <v>0</v>
      </c>
      <c r="J31" s="474">
        <f>'SFF-tilleggsfin.eksist.'!J14</f>
        <v>0</v>
      </c>
      <c r="K31" s="474">
        <f>'SFF-tilleggsfin.eksist.'!K14</f>
        <v>0</v>
      </c>
      <c r="L31" s="474">
        <f>'SFF-tilleggsfin.eksist.'!L14</f>
        <v>0</v>
      </c>
      <c r="M31" s="474">
        <f>'SFF-tilleggsfin.eksist.'!M14</f>
        <v>0</v>
      </c>
      <c r="N31" s="474">
        <f>'SFF-tilleggsfin.eksist.'!N14</f>
        <v>0</v>
      </c>
      <c r="O31" s="474">
        <f>'SFF-tilleggsfin.eksist.'!O14</f>
        <v>0</v>
      </c>
      <c r="P31" s="475">
        <f t="shared" ref="P31:P32" si="29">SUM(C31:O31)</f>
        <v>0</v>
      </c>
      <c r="Q31" s="474">
        <f t="shared" si="28"/>
        <v>0</v>
      </c>
      <c r="R31" s="112"/>
      <c r="S31" s="112"/>
      <c r="T31" s="112"/>
    </row>
    <row r="32" spans="2:27" ht="15" x14ac:dyDescent="0.25">
      <c r="B32" s="631" t="s">
        <v>515</v>
      </c>
      <c r="C32" s="474">
        <f>'SFF-tilleggsfin.nye'!C16</f>
        <v>0</v>
      </c>
      <c r="D32" s="474">
        <f>'SFF-tilleggsfin.nye'!D16</f>
        <v>0</v>
      </c>
      <c r="E32" s="474">
        <f>'SFF-tilleggsfin.nye'!E16</f>
        <v>0</v>
      </c>
      <c r="F32" s="474">
        <f>'SFF-tilleggsfin.nye'!F16</f>
        <v>0</v>
      </c>
      <c r="G32" s="474">
        <f>'SFF-tilleggsfin.nye'!G16</f>
        <v>0</v>
      </c>
      <c r="H32" s="474">
        <f>'SFF-tilleggsfin.nye'!H16</f>
        <v>0</v>
      </c>
      <c r="I32" s="474">
        <f>'SFF-tilleggsfin.nye'!I16</f>
        <v>0</v>
      </c>
      <c r="J32" s="474">
        <f>'SFF-tilleggsfin.nye'!J16</f>
        <v>0</v>
      </c>
      <c r="K32" s="474">
        <f>'SFF-tilleggsfin.nye'!K16</f>
        <v>0</v>
      </c>
      <c r="L32" s="474">
        <f>'SFF-tilleggsfin.nye'!L16</f>
        <v>0</v>
      </c>
      <c r="M32" s="474">
        <f>'SFF-tilleggsfin.nye'!M16</f>
        <v>0</v>
      </c>
      <c r="N32" s="474">
        <f>'SFF-tilleggsfin.nye'!N16</f>
        <v>0</v>
      </c>
      <c r="O32" s="474">
        <f>'SFF-tilleggsfin.nye'!O16</f>
        <v>0</v>
      </c>
      <c r="P32" s="475">
        <f t="shared" si="29"/>
        <v>0</v>
      </c>
      <c r="Q32" s="474">
        <f t="shared" si="28"/>
        <v>0</v>
      </c>
      <c r="R32" s="112"/>
      <c r="S32" s="112"/>
      <c r="T32" s="112"/>
    </row>
    <row r="33" spans="2:20" ht="15" x14ac:dyDescent="0.25">
      <c r="B33" s="631" t="s">
        <v>516</v>
      </c>
      <c r="C33" s="475">
        <f>SUM(C30:C32)</f>
        <v>0</v>
      </c>
      <c r="D33" s="475">
        <f t="shared" ref="D33:Q33" si="30">SUM(D30:D32)</f>
        <v>2766603.6672204328</v>
      </c>
      <c r="E33" s="475">
        <f t="shared" si="30"/>
        <v>0</v>
      </c>
      <c r="F33" s="475">
        <f t="shared" si="30"/>
        <v>0</v>
      </c>
      <c r="G33" s="475">
        <f t="shared" si="30"/>
        <v>0</v>
      </c>
      <c r="H33" s="475">
        <f t="shared" si="30"/>
        <v>0</v>
      </c>
      <c r="I33" s="475">
        <f t="shared" si="30"/>
        <v>0</v>
      </c>
      <c r="J33" s="475">
        <f t="shared" si="30"/>
        <v>0</v>
      </c>
      <c r="K33" s="475">
        <f t="shared" si="30"/>
        <v>0</v>
      </c>
      <c r="L33" s="475">
        <f t="shared" si="30"/>
        <v>0</v>
      </c>
      <c r="M33" s="475">
        <f t="shared" ref="M33:O33" si="31">SUM(M30:M32)</f>
        <v>0</v>
      </c>
      <c r="N33" s="475">
        <f t="shared" si="31"/>
        <v>0</v>
      </c>
      <c r="O33" s="475">
        <f t="shared" si="31"/>
        <v>0</v>
      </c>
      <c r="P33" s="475">
        <f t="shared" si="30"/>
        <v>2766603.6672204328</v>
      </c>
      <c r="Q33" s="475">
        <f t="shared" si="30"/>
        <v>0</v>
      </c>
      <c r="R33" s="112"/>
      <c r="S33" s="112"/>
      <c r="T33" s="112"/>
    </row>
    <row r="34" spans="2:20" ht="15" x14ac:dyDescent="0.25">
      <c r="B34" s="778" t="s">
        <v>517</v>
      </c>
      <c r="C34" s="778"/>
      <c r="D34" s="778"/>
      <c r="E34" s="778"/>
      <c r="F34" s="778"/>
      <c r="G34" s="778"/>
      <c r="H34" s="778"/>
      <c r="I34" s="778"/>
      <c r="J34" s="778"/>
      <c r="K34" s="778"/>
      <c r="L34" s="778"/>
      <c r="M34" s="778"/>
      <c r="N34" s="778"/>
      <c r="O34" s="778"/>
      <c r="P34" s="778"/>
      <c r="Q34" s="778"/>
      <c r="R34" s="631"/>
      <c r="S34" s="631"/>
      <c r="T34" s="631"/>
    </row>
    <row r="35" spans="2:20" x14ac:dyDescent="0.2">
      <c r="C35" s="54"/>
      <c r="D35" s="54"/>
      <c r="E35" s="54"/>
      <c r="F35" s="54"/>
      <c r="G35" s="54"/>
      <c r="H35" s="54"/>
      <c r="I35" s="54"/>
      <c r="J35" s="54"/>
      <c r="K35" s="54"/>
      <c r="L35" s="54"/>
      <c r="M35" s="54"/>
      <c r="N35" s="54"/>
      <c r="O35" s="54"/>
      <c r="P35" s="50"/>
    </row>
    <row r="36" spans="2:20" ht="15.75" x14ac:dyDescent="0.25">
      <c r="B36" s="422" t="s">
        <v>518</v>
      </c>
      <c r="C36" s="630">
        <f>C3</f>
        <v>1</v>
      </c>
      <c r="D36" s="630">
        <f t="shared" ref="D36:L36" si="32">D3</f>
        <v>2</v>
      </c>
      <c r="E36" s="630">
        <f t="shared" si="32"/>
        <v>3</v>
      </c>
      <c r="F36" s="630">
        <f t="shared" si="32"/>
        <v>4</v>
      </c>
      <c r="G36" s="630">
        <f t="shared" si="32"/>
        <v>5</v>
      </c>
      <c r="H36" s="630">
        <f t="shared" si="32"/>
        <v>6</v>
      </c>
      <c r="I36" s="630">
        <f t="shared" si="32"/>
        <v>7</v>
      </c>
      <c r="J36" s="630">
        <f t="shared" si="32"/>
        <v>8</v>
      </c>
      <c r="K36" s="630">
        <f t="shared" si="32"/>
        <v>9</v>
      </c>
      <c r="L36" s="630">
        <f t="shared" si="32"/>
        <v>10</v>
      </c>
      <c r="M36" s="630">
        <f t="shared" ref="M36:O36" si="33">M3</f>
        <v>11</v>
      </c>
      <c r="N36" s="630">
        <f t="shared" si="33"/>
        <v>12</v>
      </c>
      <c r="O36" s="630">
        <f t="shared" si="33"/>
        <v>13</v>
      </c>
      <c r="P36" s="403" t="s">
        <v>144</v>
      </c>
      <c r="Q36" s="412" t="s">
        <v>482</v>
      </c>
      <c r="R36" s="112"/>
      <c r="S36" s="112"/>
      <c r="T36" s="112"/>
    </row>
    <row r="37" spans="2:20" ht="15" x14ac:dyDescent="0.25">
      <c r="B37" s="419" t="s">
        <v>488</v>
      </c>
      <c r="C37" s="632"/>
      <c r="D37" s="632"/>
      <c r="E37" s="632"/>
      <c r="F37" s="632"/>
      <c r="G37" s="632"/>
      <c r="H37" s="632"/>
      <c r="I37" s="632"/>
      <c r="J37" s="632"/>
      <c r="K37" s="632"/>
      <c r="L37" s="632"/>
      <c r="M37" s="632"/>
      <c r="N37" s="632"/>
      <c r="O37" s="632"/>
      <c r="P37" s="475">
        <f t="shared" ref="P37:P38" si="34">SUM(C37:O37)</f>
        <v>0</v>
      </c>
      <c r="Q37" s="474">
        <f t="shared" ref="Q37:Q38" si="35">SUM(K37:O37)</f>
        <v>0</v>
      </c>
      <c r="R37" s="112"/>
      <c r="S37" s="112"/>
      <c r="T37" s="112"/>
    </row>
    <row r="38" spans="2:20" ht="15" x14ac:dyDescent="0.25">
      <c r="B38" s="419" t="s">
        <v>113</v>
      </c>
      <c r="C38" s="632"/>
      <c r="D38" s="632"/>
      <c r="E38" s="632"/>
      <c r="F38" s="632"/>
      <c r="G38" s="632"/>
      <c r="H38" s="632"/>
      <c r="I38" s="632"/>
      <c r="J38" s="632"/>
      <c r="K38" s="632"/>
      <c r="L38" s="632"/>
      <c r="M38" s="632"/>
      <c r="N38" s="632"/>
      <c r="O38" s="632"/>
      <c r="P38" s="475">
        <f t="shared" si="34"/>
        <v>0</v>
      </c>
      <c r="Q38" s="474">
        <f t="shared" si="35"/>
        <v>0</v>
      </c>
      <c r="R38" s="112"/>
      <c r="S38" s="112"/>
      <c r="T38" s="112"/>
    </row>
    <row r="39" spans="2:20" ht="15" x14ac:dyDescent="0.25">
      <c r="B39" s="420" t="s">
        <v>149</v>
      </c>
      <c r="C39" s="475">
        <f>SUM(C37:C38)</f>
        <v>0</v>
      </c>
      <c r="D39" s="475">
        <f t="shared" ref="D39:Q39" si="36">SUM(D37:D38)</f>
        <v>0</v>
      </c>
      <c r="E39" s="475">
        <f t="shared" si="36"/>
        <v>0</v>
      </c>
      <c r="F39" s="475">
        <f t="shared" si="36"/>
        <v>0</v>
      </c>
      <c r="G39" s="475">
        <f t="shared" si="36"/>
        <v>0</v>
      </c>
      <c r="H39" s="475">
        <f t="shared" si="36"/>
        <v>0</v>
      </c>
      <c r="I39" s="475">
        <f t="shared" si="36"/>
        <v>0</v>
      </c>
      <c r="J39" s="475">
        <f t="shared" si="36"/>
        <v>0</v>
      </c>
      <c r="K39" s="475">
        <f t="shared" si="36"/>
        <v>0</v>
      </c>
      <c r="L39" s="475">
        <f t="shared" si="36"/>
        <v>0</v>
      </c>
      <c r="M39" s="475">
        <f t="shared" ref="M39:O39" si="37">SUM(M37:M38)</f>
        <v>0</v>
      </c>
      <c r="N39" s="475">
        <f t="shared" si="37"/>
        <v>0</v>
      </c>
      <c r="O39" s="475">
        <f t="shared" si="37"/>
        <v>0</v>
      </c>
      <c r="P39" s="475">
        <f t="shared" si="36"/>
        <v>0</v>
      </c>
      <c r="Q39" s="475">
        <f t="shared" si="36"/>
        <v>0</v>
      </c>
      <c r="R39" s="112"/>
      <c r="S39" s="112"/>
      <c r="T39" s="112"/>
    </row>
    <row r="40" spans="2:20" ht="15" x14ac:dyDescent="0.25">
      <c r="B40" s="419"/>
      <c r="C40" s="112"/>
      <c r="D40" s="112"/>
      <c r="E40" s="112"/>
      <c r="F40" s="112"/>
      <c r="G40" s="112"/>
      <c r="H40" s="112"/>
      <c r="I40" s="112"/>
      <c r="J40" s="112"/>
      <c r="K40" s="112"/>
      <c r="L40" s="112"/>
      <c r="M40" s="112"/>
      <c r="N40" s="112"/>
      <c r="O40" s="112"/>
      <c r="P40" s="112"/>
      <c r="Q40" s="112"/>
      <c r="R40" s="112"/>
      <c r="S40" s="112"/>
      <c r="T40" s="112"/>
    </row>
    <row r="41" spans="2:20" ht="15" x14ac:dyDescent="0.25">
      <c r="B41" s="633"/>
      <c r="C41" s="112"/>
      <c r="D41" s="112"/>
      <c r="E41" s="112"/>
      <c r="F41" s="112"/>
      <c r="G41" s="112"/>
      <c r="H41" s="112"/>
      <c r="I41" s="112"/>
      <c r="J41" s="112"/>
      <c r="K41" s="112"/>
      <c r="L41" s="112"/>
      <c r="M41" s="112"/>
      <c r="N41" s="112"/>
      <c r="O41" s="112"/>
      <c r="P41" s="112"/>
      <c r="Q41" s="112"/>
      <c r="R41" s="112"/>
      <c r="S41" s="112"/>
      <c r="T41" s="112"/>
    </row>
    <row r="42" spans="2:20" ht="15" x14ac:dyDescent="0.25">
      <c r="B42" s="633"/>
      <c r="C42" s="112"/>
      <c r="D42" s="112"/>
      <c r="E42" s="112"/>
      <c r="F42" s="112"/>
      <c r="G42" s="112"/>
      <c r="H42" s="112"/>
      <c r="I42" s="112"/>
      <c r="J42" s="112"/>
      <c r="K42" s="112"/>
      <c r="L42" s="112"/>
      <c r="M42" s="112"/>
      <c r="N42" s="112"/>
      <c r="O42" s="112"/>
      <c r="P42" s="112"/>
      <c r="Q42" s="112"/>
      <c r="R42" s="112"/>
      <c r="S42" s="112"/>
      <c r="T42" s="112"/>
    </row>
    <row r="43" spans="2:20" x14ac:dyDescent="0.2">
      <c r="B43" s="329"/>
      <c r="C43" s="53"/>
      <c r="D43" s="53"/>
      <c r="E43" s="53"/>
      <c r="F43" s="53"/>
      <c r="G43" s="53"/>
      <c r="H43" s="53"/>
      <c r="I43" s="53"/>
      <c r="J43" s="53"/>
      <c r="K43" s="53"/>
      <c r="L43" s="53"/>
      <c r="M43" s="53"/>
      <c r="N43" s="53"/>
      <c r="O43" s="53"/>
      <c r="P43" s="53"/>
    </row>
    <row r="47" spans="2:20" x14ac:dyDescent="0.2">
      <c r="C47" s="53"/>
    </row>
  </sheetData>
  <sheetProtection algorithmName="SHA-512" hashValue="5HTMAHQphFfKlo58VUUM0iqAVkupVBmGU+NyZBKpVOlcw34SGSnGpZ5j8dxCnq93snXJ+KXROijAwtl4HkoKmA==" saltValue="J43h92KVNF0fDeazwGXNRA==" spinCount="100000" sheet="1" formatCells="0" formatColumns="0" formatRows="0"/>
  <mergeCells count="1">
    <mergeCell ref="B34:Q34"/>
  </mergeCells>
  <pageMargins left="0.7" right="0.7" top="0.75" bottom="0.75" header="0.3" footer="0.3"/>
  <pageSetup paperSize="9" scale="48" orientation="landscape" r:id="rId1"/>
  <ignoredErrors>
    <ignoredError sqref="Q8" formulaRange="1"/>
  </ignoredErrors>
  <legacy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35">
    <tabColor rgb="FF0070C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42578125" customWidth="1"/>
  </cols>
  <sheetData>
    <row r="1" spans="2:27" ht="15.75" x14ac:dyDescent="0.25">
      <c r="B1" s="418" t="s">
        <v>519</v>
      </c>
      <c r="C1" s="112"/>
      <c r="D1" s="112"/>
      <c r="E1" s="112"/>
      <c r="F1" s="112"/>
      <c r="G1" s="112"/>
      <c r="H1" s="112"/>
      <c r="I1" s="112"/>
      <c r="J1" s="112"/>
      <c r="K1" s="112"/>
      <c r="L1" s="112"/>
      <c r="M1" s="112"/>
      <c r="N1" s="112"/>
      <c r="O1" s="112"/>
      <c r="P1" s="112"/>
      <c r="Q1" s="112"/>
      <c r="R1" s="112"/>
      <c r="S1" s="416" t="s">
        <v>479</v>
      </c>
      <c r="T1" s="416"/>
      <c r="U1" s="416"/>
      <c r="V1" s="416"/>
      <c r="W1" s="416"/>
      <c r="X1" s="416"/>
      <c r="Y1" s="416"/>
      <c r="Z1" s="416"/>
      <c r="AA1" s="416"/>
    </row>
    <row r="2" spans="2:27" x14ac:dyDescent="0.2">
      <c r="B2" s="112"/>
      <c r="C2" s="112"/>
      <c r="D2" s="112"/>
      <c r="E2" s="112"/>
      <c r="F2" s="112"/>
      <c r="G2" s="112"/>
      <c r="H2" s="112"/>
      <c r="I2" s="112"/>
      <c r="J2" s="112"/>
      <c r="K2" s="112"/>
      <c r="L2" s="112"/>
      <c r="M2" s="112"/>
      <c r="N2" s="112"/>
      <c r="O2" s="112"/>
      <c r="P2" s="112"/>
      <c r="Q2" s="112"/>
      <c r="R2" s="112"/>
      <c r="S2" s="416" t="s">
        <v>480</v>
      </c>
      <c r="T2" s="416"/>
      <c r="U2" s="416"/>
      <c r="V2" s="416"/>
      <c r="W2" s="416"/>
      <c r="X2" s="416"/>
      <c r="Y2" s="416"/>
      <c r="Z2" s="416"/>
      <c r="AA2" s="416"/>
    </row>
    <row r="3" spans="2:27" ht="15" x14ac:dyDescent="0.25">
      <c r="B3" s="400" t="s">
        <v>481</v>
      </c>
      <c r="C3" s="423">
        <f>Budsjett!K3</f>
        <v>1</v>
      </c>
      <c r="D3" s="399">
        <f>C3+1</f>
        <v>2</v>
      </c>
      <c r="E3" s="399">
        <f t="shared" ref="E3:O3" si="0">D3+1</f>
        <v>3</v>
      </c>
      <c r="F3" s="399">
        <f t="shared" si="0"/>
        <v>4</v>
      </c>
      <c r="G3" s="399">
        <f t="shared" si="0"/>
        <v>5</v>
      </c>
      <c r="H3" s="399">
        <f t="shared" si="0"/>
        <v>6</v>
      </c>
      <c r="I3" s="399">
        <f t="shared" si="0"/>
        <v>7</v>
      </c>
      <c r="J3" s="399">
        <f t="shared" si="0"/>
        <v>8</v>
      </c>
      <c r="K3" s="399">
        <f t="shared" si="0"/>
        <v>9</v>
      </c>
      <c r="L3" s="399">
        <f t="shared" si="0"/>
        <v>10</v>
      </c>
      <c r="M3" s="399">
        <f t="shared" si="0"/>
        <v>11</v>
      </c>
      <c r="N3" s="399">
        <f t="shared" si="0"/>
        <v>12</v>
      </c>
      <c r="O3" s="399">
        <f t="shared" si="0"/>
        <v>13</v>
      </c>
      <c r="P3" s="403" t="s">
        <v>144</v>
      </c>
      <c r="Q3" s="404" t="s">
        <v>482</v>
      </c>
      <c r="R3" s="112"/>
      <c r="S3" s="417" t="s">
        <v>483</v>
      </c>
      <c r="T3" s="417"/>
      <c r="U3" s="417"/>
      <c r="V3" s="417"/>
      <c r="W3" s="417"/>
      <c r="X3" s="417"/>
      <c r="Y3" s="417"/>
      <c r="Z3" s="417"/>
      <c r="AA3" s="417"/>
    </row>
    <row r="4" spans="2:27" x14ac:dyDescent="0.2">
      <c r="B4" s="402" t="s">
        <v>484</v>
      </c>
      <c r="C4" s="474">
        <f>'NFR-budsjett-SFF'!C4+'NFR SFF - Partner 1'!C4+'NFR SFF - Partner 2'!C4+'NFR SFF - Partner 3'!C4+'NFR SFF - Partner 4'!C4+'NFR SFF - Partner 5'!C4+'NFR SFF - Partner 6'!C4+'NFR SFF - Partner 7'!C4+'NFR SFF - Partner 8'!C4+'NFR SFF - Partner 9'!C4+'NFR SFF - Partner 10'!C4</f>
        <v>0</v>
      </c>
      <c r="D4" s="474">
        <f>'NFR-budsjett-SFF'!D4+'NFR SFF - Partner 1'!D4+'NFR SFF - Partner 2'!D4+'NFR SFF - Partner 3'!D4+'NFR SFF - Partner 4'!D4+'NFR SFF - Partner 5'!D4+'NFR SFF - Partner 6'!D4+'NFR SFF - Partner 7'!D4+'NFR SFF - Partner 8'!D4+'NFR SFF - Partner 9'!D4+'NFR SFF - Partner 10'!D4</f>
        <v>906326.66722043278</v>
      </c>
      <c r="E4" s="474">
        <f>'NFR-budsjett-SFF'!E4+'NFR SFF - Partner 1'!E4+'NFR SFF - Partner 2'!E4+'NFR SFF - Partner 3'!E4+'NFR SFF - Partner 4'!E4+'NFR SFF - Partner 5'!E4+'NFR SFF - Partner 6'!E4+'NFR SFF - Partner 7'!E4+'NFR SFF - Partner 8'!E4+'NFR SFF - Partner 9'!E4+'NFR SFF - Partner 10'!E4</f>
        <v>0</v>
      </c>
      <c r="F4" s="474">
        <f>'NFR-budsjett-SFF'!F4+'NFR SFF - Partner 1'!F4+'NFR SFF - Partner 2'!F4+'NFR SFF - Partner 3'!F4+'NFR SFF - Partner 4'!F4+'NFR SFF - Partner 5'!F4+'NFR SFF - Partner 6'!F4+'NFR SFF - Partner 7'!F4+'NFR SFF - Partner 8'!F4+'NFR SFF - Partner 9'!F4+'NFR SFF - Partner 10'!F4</f>
        <v>0</v>
      </c>
      <c r="G4" s="474">
        <f>'NFR-budsjett-SFF'!G4+'NFR SFF - Partner 1'!G4+'NFR SFF - Partner 2'!G4+'NFR SFF - Partner 3'!G4+'NFR SFF - Partner 4'!G4+'NFR SFF - Partner 5'!G4+'NFR SFF - Partner 6'!G4+'NFR SFF - Partner 7'!G4+'NFR SFF - Partner 8'!G4+'NFR SFF - Partner 9'!G4+'NFR SFF - Partner 10'!G4</f>
        <v>0</v>
      </c>
      <c r="H4" s="474">
        <f>'NFR-budsjett-SFF'!H4+'NFR SFF - Partner 1'!H4+'NFR SFF - Partner 2'!H4+'NFR SFF - Partner 3'!H4+'NFR SFF - Partner 4'!H4+'NFR SFF - Partner 5'!H4+'NFR SFF - Partner 6'!H4+'NFR SFF - Partner 7'!H4+'NFR SFF - Partner 8'!H4+'NFR SFF - Partner 9'!H4+'NFR SFF - Partner 10'!H4</f>
        <v>0</v>
      </c>
      <c r="I4" s="474">
        <f>'NFR-budsjett-SFF'!I4+'NFR SFF - Partner 1'!I4+'NFR SFF - Partner 2'!I4+'NFR SFF - Partner 3'!I4+'NFR SFF - Partner 4'!I4+'NFR SFF - Partner 5'!I4+'NFR SFF - Partner 6'!I4+'NFR SFF - Partner 7'!I4+'NFR SFF - Partner 8'!I4+'NFR SFF - Partner 9'!I4+'NFR SFF - Partner 10'!I4</f>
        <v>0</v>
      </c>
      <c r="J4" s="474">
        <f>'NFR-budsjett-SFF'!J4+'NFR SFF - Partner 1'!J4+'NFR SFF - Partner 2'!J4+'NFR SFF - Partner 3'!J4+'NFR SFF - Partner 4'!J4+'NFR SFF - Partner 5'!J4+'NFR SFF - Partner 6'!J4+'NFR SFF - Partner 7'!J4+'NFR SFF - Partner 8'!J4+'NFR SFF - Partner 9'!J4+'NFR SFF - Partner 10'!J4</f>
        <v>0</v>
      </c>
      <c r="K4" s="474">
        <f>'NFR-budsjett-SFF'!K4+'NFR SFF - Partner 1'!K4+'NFR SFF - Partner 2'!K4+'NFR SFF - Partner 3'!K4+'NFR SFF - Partner 4'!K4+'NFR SFF - Partner 5'!K4+'NFR SFF - Partner 6'!K4+'NFR SFF - Partner 7'!K4+'NFR SFF - Partner 8'!K4+'NFR SFF - Partner 9'!K4+'NFR SFF - Partner 10'!K4</f>
        <v>0</v>
      </c>
      <c r="L4" s="474">
        <f>'NFR-budsjett-SFF'!L4+'NFR SFF - Partner 1'!L4+'NFR SFF - Partner 2'!L4+'NFR SFF - Partner 3'!L4+'NFR SFF - Partner 4'!L4+'NFR SFF - Partner 5'!L4+'NFR SFF - Partner 6'!L4+'NFR SFF - Partner 7'!L4+'NFR SFF - Partner 8'!L4+'NFR SFF - Partner 9'!L4+'NFR SFF - Partner 10'!L4</f>
        <v>0</v>
      </c>
      <c r="M4" s="474">
        <f>'NFR-budsjett-SFF'!M4+'NFR SFF - Partner 1'!M4+'NFR SFF - Partner 2'!M4+'NFR SFF - Partner 3'!M4+'NFR SFF - Partner 4'!M4+'NFR SFF - Partner 5'!M4+'NFR SFF - Partner 6'!M4+'NFR SFF - Partner 7'!M4+'NFR SFF - Partner 8'!M4+'NFR SFF - Partner 9'!M4+'NFR SFF - Partner 10'!M4</f>
        <v>0</v>
      </c>
      <c r="N4" s="474">
        <f>'NFR-budsjett-SFF'!N4+'NFR SFF - Partner 1'!N4+'NFR SFF - Partner 2'!N4+'NFR SFF - Partner 3'!N4+'NFR SFF - Partner 4'!N4+'NFR SFF - Partner 5'!N4+'NFR SFF - Partner 6'!N4+'NFR SFF - Partner 7'!N4+'NFR SFF - Partner 8'!N4+'NFR SFF - Partner 9'!N4+'NFR SFF - Partner 10'!N4</f>
        <v>0</v>
      </c>
      <c r="O4" s="474">
        <f>'NFR-budsjett-SFF'!O4+'NFR SFF - Partner 1'!O4+'NFR SFF - Partner 2'!O4+'NFR SFF - Partner 3'!O4+'NFR SFF - Partner 4'!O4+'NFR SFF - Partner 5'!O4+'NFR SFF - Partner 6'!O4+'NFR SFF - Partner 7'!O4+'NFR SFF - Partner 8'!O4+'NFR SFF - Partner 9'!O4+'NFR SFF - Partner 10'!O4</f>
        <v>0</v>
      </c>
      <c r="P4" s="476">
        <f>SUM(C4:O4)</f>
        <v>906326.66722043278</v>
      </c>
      <c r="Q4" s="474">
        <f>SUM(K4:O4)</f>
        <v>0</v>
      </c>
      <c r="R4" s="112"/>
      <c r="S4" s="417" t="s">
        <v>485</v>
      </c>
      <c r="T4" s="417"/>
      <c r="U4" s="417"/>
      <c r="V4" s="417"/>
      <c r="W4" s="417"/>
      <c r="X4" s="417"/>
      <c r="Y4" s="417"/>
      <c r="Z4" s="417"/>
      <c r="AA4" s="417"/>
    </row>
    <row r="5" spans="2:27" x14ac:dyDescent="0.2">
      <c r="B5" s="402" t="s">
        <v>486</v>
      </c>
      <c r="C5" s="474">
        <f>'NFR-budsjett-SFF'!C5+'NFR SFF - Partner 1'!C5+'NFR SFF - Partner 2'!C5+'NFR SFF - Partner 3'!C5+'NFR SFF - Partner 4'!C5+'NFR SFF - Partner 5'!C5+'NFR SFF - Partner 6'!C5+'NFR SFF - Partner 7'!C5+'NFR SFF - Partner 8'!C5+'NFR SFF - Partner 9'!C5+'NFR SFF - Partner 10'!C5</f>
        <v>0</v>
      </c>
      <c r="D5" s="474">
        <f>'NFR-budsjett-SFF'!D5+'NFR SFF - Partner 1'!D5+'NFR SFF - Partner 2'!D5+'NFR SFF - Partner 3'!D5+'NFR SFF - Partner 4'!D5+'NFR SFF - Partner 5'!D5+'NFR SFF - Partner 6'!D5+'NFR SFF - Partner 7'!D5+'NFR SFF - Partner 8'!D5+'NFR SFF - Partner 9'!D5+'NFR SFF - Partner 10'!D5</f>
        <v>0</v>
      </c>
      <c r="E5" s="474">
        <f>'NFR-budsjett-SFF'!E5+'NFR SFF - Partner 1'!E5+'NFR SFF - Partner 2'!E5+'NFR SFF - Partner 3'!E5+'NFR SFF - Partner 4'!E5+'NFR SFF - Partner 5'!E5+'NFR SFF - Partner 6'!E5+'NFR SFF - Partner 7'!E5+'NFR SFF - Partner 8'!E5+'NFR SFF - Partner 9'!E5+'NFR SFF - Partner 10'!E5</f>
        <v>0</v>
      </c>
      <c r="F5" s="474">
        <f>'NFR-budsjett-SFF'!F5+'NFR SFF - Partner 1'!F5+'NFR SFF - Partner 2'!F5+'NFR SFF - Partner 3'!F5+'NFR SFF - Partner 4'!F5+'NFR SFF - Partner 5'!F5+'NFR SFF - Partner 6'!F5+'NFR SFF - Partner 7'!F5+'NFR SFF - Partner 8'!F5+'NFR SFF - Partner 9'!F5+'NFR SFF - Partner 10'!F5</f>
        <v>0</v>
      </c>
      <c r="G5" s="474">
        <f>'NFR-budsjett-SFF'!G5+'NFR SFF - Partner 1'!G5+'NFR SFF - Partner 2'!G5+'NFR SFF - Partner 3'!G5+'NFR SFF - Partner 4'!G5+'NFR SFF - Partner 5'!G5+'NFR SFF - Partner 6'!G5+'NFR SFF - Partner 7'!G5+'NFR SFF - Partner 8'!G5+'NFR SFF - Partner 9'!G5+'NFR SFF - Partner 10'!G5</f>
        <v>0</v>
      </c>
      <c r="H5" s="474">
        <f>'NFR-budsjett-SFF'!H5+'NFR SFF - Partner 1'!H5+'NFR SFF - Partner 2'!H5+'NFR SFF - Partner 3'!H5+'NFR SFF - Partner 4'!H5+'NFR SFF - Partner 5'!H5+'NFR SFF - Partner 6'!H5+'NFR SFF - Partner 7'!H5+'NFR SFF - Partner 8'!H5+'NFR SFF - Partner 9'!H5+'NFR SFF - Partner 10'!H5</f>
        <v>0</v>
      </c>
      <c r="I5" s="474">
        <f>'NFR-budsjett-SFF'!I5+'NFR SFF - Partner 1'!I5+'NFR SFF - Partner 2'!I5+'NFR SFF - Partner 3'!I5+'NFR SFF - Partner 4'!I5+'NFR SFF - Partner 5'!I5+'NFR SFF - Partner 6'!I5+'NFR SFF - Partner 7'!I5+'NFR SFF - Partner 8'!I5+'NFR SFF - Partner 9'!I5+'NFR SFF - Partner 10'!I5</f>
        <v>0</v>
      </c>
      <c r="J5" s="474">
        <f>'NFR-budsjett-SFF'!J5+'NFR SFF - Partner 1'!J5+'NFR SFF - Partner 2'!J5+'NFR SFF - Partner 3'!J5+'NFR SFF - Partner 4'!J5+'NFR SFF - Partner 5'!J5+'NFR SFF - Partner 6'!J5+'NFR SFF - Partner 7'!J5+'NFR SFF - Partner 8'!J5+'NFR SFF - Partner 9'!J5+'NFR SFF - Partner 10'!J5</f>
        <v>0</v>
      </c>
      <c r="K5" s="474">
        <f>'NFR-budsjett-SFF'!K5+'NFR SFF - Partner 1'!K5+'NFR SFF - Partner 2'!K5+'NFR SFF - Partner 3'!K5+'NFR SFF - Partner 4'!K5+'NFR SFF - Partner 5'!K5+'NFR SFF - Partner 6'!K5+'NFR SFF - Partner 7'!K5+'NFR SFF - Partner 8'!K5+'NFR SFF - Partner 9'!K5+'NFR SFF - Partner 10'!K5</f>
        <v>0</v>
      </c>
      <c r="L5" s="474">
        <f>'NFR-budsjett-SFF'!L5+'NFR SFF - Partner 1'!L5+'NFR SFF - Partner 2'!L5+'NFR SFF - Partner 3'!L5+'NFR SFF - Partner 4'!L5+'NFR SFF - Partner 5'!L5+'NFR SFF - Partner 6'!L5+'NFR SFF - Partner 7'!L5+'NFR SFF - Partner 8'!L5+'NFR SFF - Partner 9'!L5+'NFR SFF - Partner 10'!L5</f>
        <v>0</v>
      </c>
      <c r="M5" s="474">
        <f>'NFR-budsjett-SFF'!M5+'NFR SFF - Partner 1'!M5+'NFR SFF - Partner 2'!M5+'NFR SFF - Partner 3'!M5+'NFR SFF - Partner 4'!M5+'NFR SFF - Partner 5'!M5+'NFR SFF - Partner 6'!M5+'NFR SFF - Partner 7'!M5+'NFR SFF - Partner 8'!M5+'NFR SFF - Partner 9'!M5+'NFR SFF - Partner 10'!M5</f>
        <v>0</v>
      </c>
      <c r="N5" s="474">
        <f>'NFR-budsjett-SFF'!N5+'NFR SFF - Partner 1'!N5+'NFR SFF - Partner 2'!N5+'NFR SFF - Partner 3'!N5+'NFR SFF - Partner 4'!N5+'NFR SFF - Partner 5'!N5+'NFR SFF - Partner 6'!N5+'NFR SFF - Partner 7'!N5+'NFR SFF - Partner 8'!N5+'NFR SFF - Partner 9'!N5+'NFR SFF - Partner 10'!N5</f>
        <v>0</v>
      </c>
      <c r="O5" s="474">
        <f>'NFR-budsjett-SFF'!O5+'NFR SFF - Partner 1'!O5+'NFR SFF - Partner 2'!O5+'NFR SFF - Partner 3'!O5+'NFR SFF - Partner 4'!O5+'NFR SFF - Partner 5'!O5+'NFR SFF - Partner 6'!O5+'NFR SFF - Partner 7'!O5+'NFR SFF - Partner 8'!O5+'NFR SFF - Partner 9'!O5+'NFR SFF - Partner 10'!O5</f>
        <v>0</v>
      </c>
      <c r="P5" s="476">
        <f t="shared" ref="P5:P7" si="1">SUM(C5:O5)</f>
        <v>0</v>
      </c>
      <c r="Q5" s="474">
        <f t="shared" ref="Q5:Q7" si="2">SUM(K5:O5)</f>
        <v>0</v>
      </c>
      <c r="R5" s="112"/>
      <c r="S5" s="417" t="s">
        <v>487</v>
      </c>
      <c r="T5" s="417"/>
      <c r="U5" s="417"/>
      <c r="V5" s="417"/>
      <c r="W5" s="417"/>
      <c r="X5" s="417"/>
      <c r="Y5" s="417"/>
      <c r="Z5" s="417"/>
      <c r="AA5" s="417"/>
    </row>
    <row r="6" spans="2:27" x14ac:dyDescent="0.2">
      <c r="B6" s="402" t="s">
        <v>488</v>
      </c>
      <c r="C6" s="474">
        <f>'NFR-budsjett-SFF'!C6+'NFR SFF - Partner 1'!C6+'NFR SFF - Partner 2'!C6+'NFR SFF - Partner 3'!C6+'NFR SFF - Partner 4'!C6+'NFR SFF - Partner 5'!C6+'NFR SFF - Partner 6'!C6+'NFR SFF - Partner 7'!C6+'NFR SFF - Partner 8'!C6+'NFR SFF - Partner 9'!C6+'NFR SFF - Partner 10'!C6</f>
        <v>0</v>
      </c>
      <c r="D6" s="474">
        <f>'NFR-budsjett-SFF'!D6+'NFR SFF - Partner 1'!D6+'NFR SFF - Partner 2'!D6+'NFR SFF - Partner 3'!D6+'NFR SFF - Partner 4'!D6+'NFR SFF - Partner 5'!D6+'NFR SFF - Partner 6'!D6+'NFR SFF - Partner 7'!D6+'NFR SFF - Partner 8'!D6+'NFR SFF - Partner 9'!D6+'NFR SFF - Partner 10'!D6</f>
        <v>0</v>
      </c>
      <c r="E6" s="474">
        <f>'NFR-budsjett-SFF'!E6+'NFR SFF - Partner 1'!E6+'NFR SFF - Partner 2'!E6+'NFR SFF - Partner 3'!E6+'NFR SFF - Partner 4'!E6+'NFR SFF - Partner 5'!E6+'NFR SFF - Partner 6'!E6+'NFR SFF - Partner 7'!E6+'NFR SFF - Partner 8'!E6+'NFR SFF - Partner 9'!E6+'NFR SFF - Partner 10'!E6</f>
        <v>0</v>
      </c>
      <c r="F6" s="474">
        <f>'NFR-budsjett-SFF'!F6+'NFR SFF - Partner 1'!F6+'NFR SFF - Partner 2'!F6+'NFR SFF - Partner 3'!F6+'NFR SFF - Partner 4'!F6+'NFR SFF - Partner 5'!F6+'NFR SFF - Partner 6'!F6+'NFR SFF - Partner 7'!F6+'NFR SFF - Partner 8'!F6+'NFR SFF - Partner 9'!F6+'NFR SFF - Partner 10'!F6</f>
        <v>0</v>
      </c>
      <c r="G6" s="474">
        <f>'NFR-budsjett-SFF'!G6+'NFR SFF - Partner 1'!G6+'NFR SFF - Partner 2'!G6+'NFR SFF - Partner 3'!G6+'NFR SFF - Partner 4'!G6+'NFR SFF - Partner 5'!G6+'NFR SFF - Partner 6'!G6+'NFR SFF - Partner 7'!G6+'NFR SFF - Partner 8'!G6+'NFR SFF - Partner 9'!G6+'NFR SFF - Partner 10'!G6</f>
        <v>0</v>
      </c>
      <c r="H6" s="474">
        <f>'NFR-budsjett-SFF'!H6+'NFR SFF - Partner 1'!H6+'NFR SFF - Partner 2'!H6+'NFR SFF - Partner 3'!H6+'NFR SFF - Partner 4'!H6+'NFR SFF - Partner 5'!H6+'NFR SFF - Partner 6'!H6+'NFR SFF - Partner 7'!H6+'NFR SFF - Partner 8'!H6+'NFR SFF - Partner 9'!H6+'NFR SFF - Partner 10'!H6</f>
        <v>0</v>
      </c>
      <c r="I6" s="474">
        <f>'NFR-budsjett-SFF'!I6+'NFR SFF - Partner 1'!I6+'NFR SFF - Partner 2'!I6+'NFR SFF - Partner 3'!I6+'NFR SFF - Partner 4'!I6+'NFR SFF - Partner 5'!I6+'NFR SFF - Partner 6'!I6+'NFR SFF - Partner 7'!I6+'NFR SFF - Partner 8'!I6+'NFR SFF - Partner 9'!I6+'NFR SFF - Partner 10'!I6</f>
        <v>0</v>
      </c>
      <c r="J6" s="474">
        <f>'NFR-budsjett-SFF'!J6+'NFR SFF - Partner 1'!J6+'NFR SFF - Partner 2'!J6+'NFR SFF - Partner 3'!J6+'NFR SFF - Partner 4'!J6+'NFR SFF - Partner 5'!J6+'NFR SFF - Partner 6'!J6+'NFR SFF - Partner 7'!J6+'NFR SFF - Partner 8'!J6+'NFR SFF - Partner 9'!J6+'NFR SFF - Partner 10'!J6</f>
        <v>0</v>
      </c>
      <c r="K6" s="474">
        <f>'NFR-budsjett-SFF'!K6+'NFR SFF - Partner 1'!K6+'NFR SFF - Partner 2'!K6+'NFR SFF - Partner 3'!K6+'NFR SFF - Partner 4'!K6+'NFR SFF - Partner 5'!K6+'NFR SFF - Partner 6'!K6+'NFR SFF - Partner 7'!K6+'NFR SFF - Partner 8'!K6+'NFR SFF - Partner 9'!K6+'NFR SFF - Partner 10'!K6</f>
        <v>0</v>
      </c>
      <c r="L6" s="474">
        <f>'NFR-budsjett-SFF'!L6+'NFR SFF - Partner 1'!L6+'NFR SFF - Partner 2'!L6+'NFR SFF - Partner 3'!L6+'NFR SFF - Partner 4'!L6+'NFR SFF - Partner 5'!L6+'NFR SFF - Partner 6'!L6+'NFR SFF - Partner 7'!L6+'NFR SFF - Partner 8'!L6+'NFR SFF - Partner 9'!L6+'NFR SFF - Partner 10'!L6</f>
        <v>0</v>
      </c>
      <c r="M6" s="474">
        <f>'NFR-budsjett-SFF'!M6+'NFR SFF - Partner 1'!M6+'NFR SFF - Partner 2'!M6+'NFR SFF - Partner 3'!M6+'NFR SFF - Partner 4'!M6+'NFR SFF - Partner 5'!M6+'NFR SFF - Partner 6'!M6+'NFR SFF - Partner 7'!M6+'NFR SFF - Partner 8'!M6+'NFR SFF - Partner 9'!M6+'NFR SFF - Partner 10'!M6</f>
        <v>0</v>
      </c>
      <c r="N6" s="474">
        <f>'NFR-budsjett-SFF'!N6+'NFR SFF - Partner 1'!N6+'NFR SFF - Partner 2'!N6+'NFR SFF - Partner 3'!N6+'NFR SFF - Partner 4'!N6+'NFR SFF - Partner 5'!N6+'NFR SFF - Partner 6'!N6+'NFR SFF - Partner 7'!N6+'NFR SFF - Partner 8'!N6+'NFR SFF - Partner 9'!N6+'NFR SFF - Partner 10'!N6</f>
        <v>0</v>
      </c>
      <c r="O6" s="474">
        <f>'NFR-budsjett-SFF'!O6+'NFR SFF - Partner 1'!O6+'NFR SFF - Partner 2'!O6+'NFR SFF - Partner 3'!O6+'NFR SFF - Partner 4'!O6+'NFR SFF - Partner 5'!O6+'NFR SFF - Partner 6'!O6+'NFR SFF - Partner 7'!O6+'NFR SFF - Partner 8'!O6+'NFR SFF - Partner 9'!O6+'NFR SFF - Partner 10'!O6</f>
        <v>0</v>
      </c>
      <c r="P6" s="476">
        <f t="shared" si="1"/>
        <v>0</v>
      </c>
      <c r="Q6" s="474">
        <f t="shared" si="2"/>
        <v>0</v>
      </c>
      <c r="R6" s="112"/>
      <c r="S6" s="417" t="s">
        <v>489</v>
      </c>
      <c r="T6" s="417"/>
      <c r="U6" s="417"/>
      <c r="V6" s="417"/>
      <c r="W6" s="417"/>
      <c r="X6" s="417"/>
      <c r="Y6" s="417"/>
      <c r="Z6" s="417"/>
      <c r="AA6" s="417"/>
    </row>
    <row r="7" spans="2:27" x14ac:dyDescent="0.2">
      <c r="B7" s="402" t="s">
        <v>113</v>
      </c>
      <c r="C7" s="474">
        <f>'NFR-budsjett-SFF'!C7+'NFR SFF - Partner 1'!C7+'NFR SFF - Partner 2'!C7+'NFR SFF - Partner 3'!C7+'NFR SFF - Partner 4'!C7+'NFR SFF - Partner 5'!C7+'NFR SFF - Partner 6'!C7+'NFR SFF - Partner 7'!C7+'NFR SFF - Partner 8'!C7+'NFR SFF - Partner 9'!C7+'NFR SFF - Partner 10'!C7</f>
        <v>0</v>
      </c>
      <c r="D7" s="474">
        <f>'NFR-budsjett-SFF'!D7+'NFR SFF - Partner 1'!D7+'NFR SFF - Partner 2'!D7+'NFR SFF - Partner 3'!D7+'NFR SFF - Partner 4'!D7+'NFR SFF - Partner 5'!D7+'NFR SFF - Partner 6'!D7+'NFR SFF - Partner 7'!D7+'NFR SFF - Partner 8'!D7+'NFR SFF - Partner 9'!D7+'NFR SFF - Partner 10'!D7</f>
        <v>1860277</v>
      </c>
      <c r="E7" s="474">
        <f>'NFR-budsjett-SFF'!E7+'NFR SFF - Partner 1'!E7+'NFR SFF - Partner 2'!E7+'NFR SFF - Partner 3'!E7+'NFR SFF - Partner 4'!E7+'NFR SFF - Partner 5'!E7+'NFR SFF - Partner 6'!E7+'NFR SFF - Partner 7'!E7+'NFR SFF - Partner 8'!E7+'NFR SFF - Partner 9'!E7+'NFR SFF - Partner 10'!E7</f>
        <v>0</v>
      </c>
      <c r="F7" s="474">
        <f>'NFR-budsjett-SFF'!F7+'NFR SFF - Partner 1'!F7+'NFR SFF - Partner 2'!F7+'NFR SFF - Partner 3'!F7+'NFR SFF - Partner 4'!F7+'NFR SFF - Partner 5'!F7+'NFR SFF - Partner 6'!F7+'NFR SFF - Partner 7'!F7+'NFR SFF - Partner 8'!F7+'NFR SFF - Partner 9'!F7+'NFR SFF - Partner 10'!F7</f>
        <v>0</v>
      </c>
      <c r="G7" s="474">
        <f>'NFR-budsjett-SFF'!G7+'NFR SFF - Partner 1'!G7+'NFR SFF - Partner 2'!G7+'NFR SFF - Partner 3'!G7+'NFR SFF - Partner 4'!G7+'NFR SFF - Partner 5'!G7+'NFR SFF - Partner 6'!G7+'NFR SFF - Partner 7'!G7+'NFR SFF - Partner 8'!G7+'NFR SFF - Partner 9'!G7+'NFR SFF - Partner 10'!G7</f>
        <v>0</v>
      </c>
      <c r="H7" s="474">
        <f>'NFR-budsjett-SFF'!H7+'NFR SFF - Partner 1'!H7+'NFR SFF - Partner 2'!H7+'NFR SFF - Partner 3'!H7+'NFR SFF - Partner 4'!H7+'NFR SFF - Partner 5'!H7+'NFR SFF - Partner 6'!H7+'NFR SFF - Partner 7'!H7+'NFR SFF - Partner 8'!H7+'NFR SFF - Partner 9'!H7+'NFR SFF - Partner 10'!H7</f>
        <v>0</v>
      </c>
      <c r="I7" s="474">
        <f>'NFR-budsjett-SFF'!I7+'NFR SFF - Partner 1'!I7+'NFR SFF - Partner 2'!I7+'NFR SFF - Partner 3'!I7+'NFR SFF - Partner 4'!I7+'NFR SFF - Partner 5'!I7+'NFR SFF - Partner 6'!I7+'NFR SFF - Partner 7'!I7+'NFR SFF - Partner 8'!I7+'NFR SFF - Partner 9'!I7+'NFR SFF - Partner 10'!I7</f>
        <v>0</v>
      </c>
      <c r="J7" s="474">
        <f>'NFR-budsjett-SFF'!J7+'NFR SFF - Partner 1'!J7+'NFR SFF - Partner 2'!J7+'NFR SFF - Partner 3'!J7+'NFR SFF - Partner 4'!J7+'NFR SFF - Partner 5'!J7+'NFR SFF - Partner 6'!J7+'NFR SFF - Partner 7'!J7+'NFR SFF - Partner 8'!J7+'NFR SFF - Partner 9'!J7+'NFR SFF - Partner 10'!J7</f>
        <v>0</v>
      </c>
      <c r="K7" s="474">
        <f>'NFR-budsjett-SFF'!K7+'NFR SFF - Partner 1'!K7+'NFR SFF - Partner 2'!K7+'NFR SFF - Partner 3'!K7+'NFR SFF - Partner 4'!K7+'NFR SFF - Partner 5'!K7+'NFR SFF - Partner 6'!K7+'NFR SFF - Partner 7'!K7+'NFR SFF - Partner 8'!K7+'NFR SFF - Partner 9'!K7+'NFR SFF - Partner 10'!K7</f>
        <v>0</v>
      </c>
      <c r="L7" s="474">
        <f>'NFR-budsjett-SFF'!L7+'NFR SFF - Partner 1'!L7+'NFR SFF - Partner 2'!L7+'NFR SFF - Partner 3'!L7+'NFR SFF - Partner 4'!L7+'NFR SFF - Partner 5'!L7+'NFR SFF - Partner 6'!L7+'NFR SFF - Partner 7'!L7+'NFR SFF - Partner 8'!L7+'NFR SFF - Partner 9'!L7+'NFR SFF - Partner 10'!L7</f>
        <v>0</v>
      </c>
      <c r="M7" s="474">
        <f>'NFR-budsjett-SFF'!M7+'NFR SFF - Partner 1'!M7+'NFR SFF - Partner 2'!M7+'NFR SFF - Partner 3'!M7+'NFR SFF - Partner 4'!M7+'NFR SFF - Partner 5'!M7+'NFR SFF - Partner 6'!M7+'NFR SFF - Partner 7'!M7+'NFR SFF - Partner 8'!M7+'NFR SFF - Partner 9'!M7+'NFR SFF - Partner 10'!M7</f>
        <v>0</v>
      </c>
      <c r="N7" s="474">
        <f>'NFR-budsjett-SFF'!N7+'NFR SFF - Partner 1'!N7+'NFR SFF - Partner 2'!N7+'NFR SFF - Partner 3'!N7+'NFR SFF - Partner 4'!N7+'NFR SFF - Partner 5'!N7+'NFR SFF - Partner 6'!N7+'NFR SFF - Partner 7'!N7+'NFR SFF - Partner 8'!N7+'NFR SFF - Partner 9'!N7+'NFR SFF - Partner 10'!N7</f>
        <v>0</v>
      </c>
      <c r="O7" s="474">
        <f>'NFR-budsjett-SFF'!O7+'NFR SFF - Partner 1'!O7+'NFR SFF - Partner 2'!O7+'NFR SFF - Partner 3'!O7+'NFR SFF - Partner 4'!O7+'NFR SFF - Partner 5'!O7+'NFR SFF - Partner 6'!O7+'NFR SFF - Partner 7'!O7+'NFR SFF - Partner 8'!O7+'NFR SFF - Partner 9'!O7+'NFR SFF - Partner 10'!O7</f>
        <v>0</v>
      </c>
      <c r="P7" s="476">
        <f t="shared" si="1"/>
        <v>1860277</v>
      </c>
      <c r="Q7" s="474">
        <f t="shared" si="2"/>
        <v>0</v>
      </c>
      <c r="R7" s="112"/>
      <c r="S7" s="417" t="s">
        <v>490</v>
      </c>
      <c r="T7" s="417"/>
      <c r="U7" s="417"/>
      <c r="V7" s="417"/>
      <c r="W7" s="417"/>
      <c r="X7" s="417"/>
      <c r="Y7" s="417"/>
      <c r="Z7" s="417"/>
      <c r="AA7" s="417"/>
    </row>
    <row r="8" spans="2:27" x14ac:dyDescent="0.2">
      <c r="B8" s="407" t="s">
        <v>430</v>
      </c>
      <c r="C8" s="475">
        <f>SUM(C4:C7)</f>
        <v>0</v>
      </c>
      <c r="D8" s="475">
        <f t="shared" ref="D8:P8" si="3">SUM(D4:D7)</f>
        <v>2766603.6672204328</v>
      </c>
      <c r="E8" s="475">
        <f t="shared" si="3"/>
        <v>0</v>
      </c>
      <c r="F8" s="475">
        <f t="shared" si="3"/>
        <v>0</v>
      </c>
      <c r="G8" s="475">
        <f t="shared" si="3"/>
        <v>0</v>
      </c>
      <c r="H8" s="475">
        <f t="shared" si="3"/>
        <v>0</v>
      </c>
      <c r="I8" s="475">
        <f t="shared" si="3"/>
        <v>0</v>
      </c>
      <c r="J8" s="475">
        <f t="shared" si="3"/>
        <v>0</v>
      </c>
      <c r="K8" s="475">
        <f t="shared" si="3"/>
        <v>0</v>
      </c>
      <c r="L8" s="475">
        <f t="shared" si="3"/>
        <v>0</v>
      </c>
      <c r="M8" s="475">
        <f t="shared" si="3"/>
        <v>0</v>
      </c>
      <c r="N8" s="475">
        <f t="shared" si="3"/>
        <v>0</v>
      </c>
      <c r="O8" s="475">
        <f t="shared" si="3"/>
        <v>0</v>
      </c>
      <c r="P8" s="475">
        <f t="shared" si="3"/>
        <v>2766603.6672204328</v>
      </c>
      <c r="Q8" s="475">
        <f>SUM(Q4:Q7)</f>
        <v>0</v>
      </c>
      <c r="R8" s="112"/>
      <c r="S8" s="417" t="s">
        <v>491</v>
      </c>
      <c r="T8" s="417"/>
      <c r="U8" s="417"/>
      <c r="V8" s="417"/>
      <c r="W8" s="417"/>
      <c r="X8" s="417"/>
      <c r="Y8" s="417"/>
      <c r="Z8" s="417"/>
      <c r="AA8" s="417"/>
    </row>
    <row r="9" spans="2:27" x14ac:dyDescent="0.2">
      <c r="B9" s="409"/>
      <c r="C9" s="410"/>
      <c r="D9" s="410"/>
      <c r="E9" s="410"/>
      <c r="F9" s="410"/>
      <c r="G9" s="410"/>
      <c r="H9" s="410"/>
      <c r="I9" s="410"/>
      <c r="J9" s="410"/>
      <c r="K9" s="410"/>
      <c r="L9" s="410"/>
      <c r="M9" s="410"/>
      <c r="N9" s="410"/>
      <c r="O9" s="410"/>
      <c r="P9" s="410"/>
      <c r="Q9" s="411"/>
      <c r="R9" s="112"/>
      <c r="S9" s="112"/>
      <c r="T9" s="112"/>
      <c r="U9" s="112"/>
      <c r="V9" s="112"/>
      <c r="W9" s="112"/>
      <c r="X9" s="112"/>
      <c r="Y9" s="112"/>
      <c r="Z9" s="112"/>
      <c r="AA9" s="112"/>
    </row>
    <row r="10" spans="2:27" ht="15" x14ac:dyDescent="0.25">
      <c r="B10" s="400" t="s">
        <v>492</v>
      </c>
      <c r="C10" s="423">
        <f>C3</f>
        <v>1</v>
      </c>
      <c r="D10" s="423">
        <f t="shared" ref="D10:O10" si="4">D3</f>
        <v>2</v>
      </c>
      <c r="E10" s="423">
        <f t="shared" si="4"/>
        <v>3</v>
      </c>
      <c r="F10" s="423">
        <f t="shared" si="4"/>
        <v>4</v>
      </c>
      <c r="G10" s="423">
        <f t="shared" si="4"/>
        <v>5</v>
      </c>
      <c r="H10" s="423">
        <f t="shared" si="4"/>
        <v>6</v>
      </c>
      <c r="I10" s="423">
        <f t="shared" si="4"/>
        <v>7</v>
      </c>
      <c r="J10" s="423">
        <f t="shared" si="4"/>
        <v>8</v>
      </c>
      <c r="K10" s="423">
        <f t="shared" si="4"/>
        <v>9</v>
      </c>
      <c r="L10" s="423">
        <f t="shared" si="4"/>
        <v>10</v>
      </c>
      <c r="M10" s="423">
        <f t="shared" si="4"/>
        <v>11</v>
      </c>
      <c r="N10" s="423">
        <f t="shared" si="4"/>
        <v>12</v>
      </c>
      <c r="O10" s="423">
        <f t="shared" si="4"/>
        <v>13</v>
      </c>
      <c r="P10" s="403" t="s">
        <v>144</v>
      </c>
      <c r="Q10" s="412" t="s">
        <v>482</v>
      </c>
      <c r="R10" s="112"/>
      <c r="S10" s="112"/>
      <c r="T10" s="112"/>
      <c r="U10" s="112"/>
      <c r="V10" s="112"/>
      <c r="W10" s="112"/>
      <c r="X10" s="112"/>
      <c r="Y10" s="112"/>
      <c r="Z10" s="112"/>
      <c r="AA10" s="112"/>
    </row>
    <row r="11" spans="2:27" x14ac:dyDescent="0.2">
      <c r="B11" s="402" t="s">
        <v>493</v>
      </c>
      <c r="C11" s="474">
        <f>'NFR-budsjett-SFF'!C11+'NFR SFF - Partner 1'!C11+'NFR SFF - Partner 2'!C11+'NFR SFF - Partner 3'!C11+'NFR SFF - Partner 4'!C11+'NFR SFF - Partner 5'!C11+'NFR SFF - Partner 6'!C11+'NFR SFF - Partner 7'!C11+'NFR SFF - Partner 8'!C11+'NFR SFF - Partner 9'!C11+'NFR SFF - Partner 10'!C11</f>
        <v>0</v>
      </c>
      <c r="D11" s="474">
        <f>'NFR-budsjett-SFF'!D11+'NFR SFF - Partner 1'!D11+'NFR SFF - Partner 2'!D11+'NFR SFF - Partner 3'!D11+'NFR SFF - Partner 4'!D11+'NFR SFF - Partner 5'!D11+'NFR SFF - Partner 6'!D11+'NFR SFF - Partner 7'!D11+'NFR SFF - Partner 8'!D11+'NFR SFF - Partner 9'!D11+'NFR SFF - Partner 10'!D11</f>
        <v>0</v>
      </c>
      <c r="E11" s="474">
        <f>'NFR-budsjett-SFF'!E11+'NFR SFF - Partner 1'!E11+'NFR SFF - Partner 2'!E11+'NFR SFF - Partner 3'!E11+'NFR SFF - Partner 4'!E11+'NFR SFF - Partner 5'!E11+'NFR SFF - Partner 6'!E11+'NFR SFF - Partner 7'!E11+'NFR SFF - Partner 8'!E11+'NFR SFF - Partner 9'!E11+'NFR SFF - Partner 10'!E11</f>
        <v>0</v>
      </c>
      <c r="F11" s="474">
        <f>'NFR-budsjett-SFF'!F11+'NFR SFF - Partner 1'!F11+'NFR SFF - Partner 2'!F11+'NFR SFF - Partner 3'!F11+'NFR SFF - Partner 4'!F11+'NFR SFF - Partner 5'!F11+'NFR SFF - Partner 6'!F11+'NFR SFF - Partner 7'!F11+'NFR SFF - Partner 8'!F11+'NFR SFF - Partner 9'!F11+'NFR SFF - Partner 10'!F11</f>
        <v>0</v>
      </c>
      <c r="G11" s="474">
        <f>'NFR-budsjett-SFF'!G11+'NFR SFF - Partner 1'!G11+'NFR SFF - Partner 2'!G11+'NFR SFF - Partner 3'!G11+'NFR SFF - Partner 4'!G11+'NFR SFF - Partner 5'!G11+'NFR SFF - Partner 6'!G11+'NFR SFF - Partner 7'!G11+'NFR SFF - Partner 8'!G11+'NFR SFF - Partner 9'!G11+'NFR SFF - Partner 10'!G11</f>
        <v>0</v>
      </c>
      <c r="H11" s="474">
        <f>'NFR-budsjett-SFF'!H11+'NFR SFF - Partner 1'!H11+'NFR SFF - Partner 2'!H11+'NFR SFF - Partner 3'!H11+'NFR SFF - Partner 4'!H11+'NFR SFF - Partner 5'!H11+'NFR SFF - Partner 6'!H11+'NFR SFF - Partner 7'!H11+'NFR SFF - Partner 8'!H11+'NFR SFF - Partner 9'!H11+'NFR SFF - Partner 10'!H11</f>
        <v>0</v>
      </c>
      <c r="I11" s="474">
        <f>'NFR-budsjett-SFF'!I11+'NFR SFF - Partner 1'!I11+'NFR SFF - Partner 2'!I11+'NFR SFF - Partner 3'!I11+'NFR SFF - Partner 4'!I11+'NFR SFF - Partner 5'!I11+'NFR SFF - Partner 6'!I11+'NFR SFF - Partner 7'!I11+'NFR SFF - Partner 8'!I11+'NFR SFF - Partner 9'!I11+'NFR SFF - Partner 10'!I11</f>
        <v>0</v>
      </c>
      <c r="J11" s="474">
        <f>'NFR-budsjett-SFF'!J11+'NFR SFF - Partner 1'!J11+'NFR SFF - Partner 2'!J11+'NFR SFF - Partner 3'!J11+'NFR SFF - Partner 4'!J11+'NFR SFF - Partner 5'!J11+'NFR SFF - Partner 6'!J11+'NFR SFF - Partner 7'!J11+'NFR SFF - Partner 8'!J11+'NFR SFF - Partner 9'!J11+'NFR SFF - Partner 10'!J11</f>
        <v>0</v>
      </c>
      <c r="K11" s="474">
        <f>'NFR-budsjett-SFF'!K11+'NFR SFF - Partner 1'!K11+'NFR SFF - Partner 2'!K11+'NFR SFF - Partner 3'!K11+'NFR SFF - Partner 4'!K11+'NFR SFF - Partner 5'!K11+'NFR SFF - Partner 6'!K11+'NFR SFF - Partner 7'!K11+'NFR SFF - Partner 8'!K11+'NFR SFF - Partner 9'!K11+'NFR SFF - Partner 10'!K11</f>
        <v>0</v>
      </c>
      <c r="L11" s="474">
        <f>'NFR-budsjett-SFF'!L11+'NFR SFF - Partner 1'!L11+'NFR SFF - Partner 2'!L11+'NFR SFF - Partner 3'!L11+'NFR SFF - Partner 4'!L11+'NFR SFF - Partner 5'!L11+'NFR SFF - Partner 6'!L11+'NFR SFF - Partner 7'!L11+'NFR SFF - Partner 8'!L11+'NFR SFF - Partner 9'!L11+'NFR SFF - Partner 10'!L11</f>
        <v>0</v>
      </c>
      <c r="M11" s="474">
        <f>'NFR-budsjett-SFF'!M11+'NFR SFF - Partner 1'!M11+'NFR SFF - Partner 2'!M11+'NFR SFF - Partner 3'!M11+'NFR SFF - Partner 4'!M11+'NFR SFF - Partner 5'!M11+'NFR SFF - Partner 6'!M11+'NFR SFF - Partner 7'!M11+'NFR SFF - Partner 8'!M11+'NFR SFF - Partner 9'!M11+'NFR SFF - Partner 10'!M11</f>
        <v>0</v>
      </c>
      <c r="N11" s="474">
        <f>'NFR-budsjett-SFF'!N11+'NFR SFF - Partner 1'!N11+'NFR SFF - Partner 2'!N11+'NFR SFF - Partner 3'!N11+'NFR SFF - Partner 4'!N11+'NFR SFF - Partner 5'!N11+'NFR SFF - Partner 6'!N11+'NFR SFF - Partner 7'!N11+'NFR SFF - Partner 8'!N11+'NFR SFF - Partner 9'!N11+'NFR SFF - Partner 10'!N11</f>
        <v>0</v>
      </c>
      <c r="O11" s="474">
        <f>'NFR-budsjett-SFF'!O11+'NFR SFF - Partner 1'!O11+'NFR SFF - Partner 2'!O11+'NFR SFF - Partner 3'!O11+'NFR SFF - Partner 4'!O11+'NFR SFF - Partner 5'!O11+'NFR SFF - Partner 6'!O11+'NFR SFF - Partner 7'!O11+'NFR SFF - Partner 8'!O11+'NFR SFF - Partner 9'!O11+'NFR SFF - Partner 10'!O11</f>
        <v>0</v>
      </c>
      <c r="P11" s="476">
        <f>SUM(C11:O11)</f>
        <v>0</v>
      </c>
      <c r="Q11" s="474">
        <f t="shared" ref="Q11:Q15" si="5">SUM(K11:O11)</f>
        <v>0</v>
      </c>
      <c r="R11" s="112"/>
      <c r="S11" s="416" t="s">
        <v>494</v>
      </c>
      <c r="T11" s="416"/>
      <c r="U11" s="416"/>
      <c r="V11" s="416"/>
      <c r="W11" s="416"/>
      <c r="X11" s="416"/>
      <c r="Y11" s="416"/>
      <c r="Z11" s="416"/>
      <c r="AA11" s="416"/>
    </row>
    <row r="12" spans="2:27" x14ac:dyDescent="0.2">
      <c r="B12" s="402" t="s">
        <v>495</v>
      </c>
      <c r="C12" s="474">
        <f>'NFR-budsjett-SFF'!C12+'NFR SFF - Partner 1'!C12+'NFR SFF - Partner 2'!C12+'NFR SFF - Partner 3'!C12+'NFR SFF - Partner 4'!C12+'NFR SFF - Partner 5'!C12+'NFR SFF - Partner 6'!C12+'NFR SFF - Partner 7'!C12+'NFR SFF - Partner 8'!C12+'NFR SFF - Partner 9'!C12+'NFR SFF - Partner 10'!C12</f>
        <v>0</v>
      </c>
      <c r="D12" s="474">
        <f>'NFR-budsjett-SFF'!D12+'NFR SFF - Partner 1'!D12+'NFR SFF - Partner 2'!D12+'NFR SFF - Partner 3'!D12+'NFR SFF - Partner 4'!D12+'NFR SFF - Partner 5'!D12+'NFR SFF - Partner 6'!D12+'NFR SFF - Partner 7'!D12+'NFR SFF - Partner 8'!D12+'NFR SFF - Partner 9'!D12+'NFR SFF - Partner 10'!D12</f>
        <v>0</v>
      </c>
      <c r="E12" s="474">
        <f>'NFR-budsjett-SFF'!E12+'NFR SFF - Partner 1'!E12+'NFR SFF - Partner 2'!E12+'NFR SFF - Partner 3'!E12+'NFR SFF - Partner 4'!E12+'NFR SFF - Partner 5'!E12+'NFR SFF - Partner 6'!E12+'NFR SFF - Partner 7'!E12+'NFR SFF - Partner 8'!E12+'NFR SFF - Partner 9'!E12+'NFR SFF - Partner 10'!E12</f>
        <v>0</v>
      </c>
      <c r="F12" s="474">
        <f>'NFR-budsjett-SFF'!F12+'NFR SFF - Partner 1'!F12+'NFR SFF - Partner 2'!F12+'NFR SFF - Partner 3'!F12+'NFR SFF - Partner 4'!F12+'NFR SFF - Partner 5'!F12+'NFR SFF - Partner 6'!F12+'NFR SFF - Partner 7'!F12+'NFR SFF - Partner 8'!F12+'NFR SFF - Partner 9'!F12+'NFR SFF - Partner 10'!F12</f>
        <v>0</v>
      </c>
      <c r="G12" s="474">
        <f>'NFR-budsjett-SFF'!G12+'NFR SFF - Partner 1'!G12+'NFR SFF - Partner 2'!G12+'NFR SFF - Partner 3'!G12+'NFR SFF - Partner 4'!G12+'NFR SFF - Partner 5'!G12+'NFR SFF - Partner 6'!G12+'NFR SFF - Partner 7'!G12+'NFR SFF - Partner 8'!G12+'NFR SFF - Partner 9'!G12+'NFR SFF - Partner 10'!G12</f>
        <v>0</v>
      </c>
      <c r="H12" s="474">
        <f>'NFR-budsjett-SFF'!H12+'NFR SFF - Partner 1'!H12+'NFR SFF - Partner 2'!H12+'NFR SFF - Partner 3'!H12+'NFR SFF - Partner 4'!H12+'NFR SFF - Partner 5'!H12+'NFR SFF - Partner 6'!H12+'NFR SFF - Partner 7'!H12+'NFR SFF - Partner 8'!H12+'NFR SFF - Partner 9'!H12+'NFR SFF - Partner 10'!H12</f>
        <v>0</v>
      </c>
      <c r="I12" s="474">
        <f>'NFR-budsjett-SFF'!I12+'NFR SFF - Partner 1'!I12+'NFR SFF - Partner 2'!I12+'NFR SFF - Partner 3'!I12+'NFR SFF - Partner 4'!I12+'NFR SFF - Partner 5'!I12+'NFR SFF - Partner 6'!I12+'NFR SFF - Partner 7'!I12+'NFR SFF - Partner 8'!I12+'NFR SFF - Partner 9'!I12+'NFR SFF - Partner 10'!I12</f>
        <v>0</v>
      </c>
      <c r="J12" s="474">
        <f>'NFR-budsjett-SFF'!J12+'NFR SFF - Partner 1'!J12+'NFR SFF - Partner 2'!J12+'NFR SFF - Partner 3'!J12+'NFR SFF - Partner 4'!J12+'NFR SFF - Partner 5'!J12+'NFR SFF - Partner 6'!J12+'NFR SFF - Partner 7'!J12+'NFR SFF - Partner 8'!J12+'NFR SFF - Partner 9'!J12+'NFR SFF - Partner 10'!J12</f>
        <v>0</v>
      </c>
      <c r="K12" s="474">
        <f>'NFR-budsjett-SFF'!K12+'NFR SFF - Partner 1'!K12+'NFR SFF - Partner 2'!K12+'NFR SFF - Partner 3'!K12+'NFR SFF - Partner 4'!K12+'NFR SFF - Partner 5'!K12+'NFR SFF - Partner 6'!K12+'NFR SFF - Partner 7'!K12+'NFR SFF - Partner 8'!K12+'NFR SFF - Partner 9'!K12+'NFR SFF - Partner 10'!K12</f>
        <v>0</v>
      </c>
      <c r="L12" s="474">
        <f>'NFR-budsjett-SFF'!L12+'NFR SFF - Partner 1'!L12+'NFR SFF - Partner 2'!L12+'NFR SFF - Partner 3'!L12+'NFR SFF - Partner 4'!L12+'NFR SFF - Partner 5'!L12+'NFR SFF - Partner 6'!L12+'NFR SFF - Partner 7'!L12+'NFR SFF - Partner 8'!L12+'NFR SFF - Partner 9'!L12+'NFR SFF - Partner 10'!L12</f>
        <v>0</v>
      </c>
      <c r="M12" s="474">
        <f>'NFR-budsjett-SFF'!M12+'NFR SFF - Partner 1'!M12+'NFR SFF - Partner 2'!M12+'NFR SFF - Partner 3'!M12+'NFR SFF - Partner 4'!M12+'NFR SFF - Partner 5'!M12+'NFR SFF - Partner 6'!M12+'NFR SFF - Partner 7'!M12+'NFR SFF - Partner 8'!M12+'NFR SFF - Partner 9'!M12+'NFR SFF - Partner 10'!M12</f>
        <v>0</v>
      </c>
      <c r="N12" s="474">
        <f>'NFR-budsjett-SFF'!N12+'NFR SFF - Partner 1'!N12+'NFR SFF - Partner 2'!N12+'NFR SFF - Partner 3'!N12+'NFR SFF - Partner 4'!N12+'NFR SFF - Partner 5'!N12+'NFR SFF - Partner 6'!N12+'NFR SFF - Partner 7'!N12+'NFR SFF - Partner 8'!N12+'NFR SFF - Partner 9'!N12+'NFR SFF - Partner 10'!N12</f>
        <v>0</v>
      </c>
      <c r="O12" s="474">
        <f>'NFR-budsjett-SFF'!O12+'NFR SFF - Partner 1'!O12+'NFR SFF - Partner 2'!O12+'NFR SFF - Partner 3'!O12+'NFR SFF - Partner 4'!O12+'NFR SFF - Partner 5'!O12+'NFR SFF - Partner 6'!O12+'NFR SFF - Partner 7'!O12+'NFR SFF - Partner 8'!O12+'NFR SFF - Partner 9'!O12+'NFR SFF - Partner 10'!O12</f>
        <v>0</v>
      </c>
      <c r="P12" s="476">
        <f t="shared" ref="P12:P15" si="6">SUM(C12:O12)</f>
        <v>0</v>
      </c>
      <c r="Q12" s="474">
        <f t="shared" si="5"/>
        <v>0</v>
      </c>
      <c r="R12" s="112"/>
      <c r="S12" s="417" t="s">
        <v>496</v>
      </c>
      <c r="T12" s="417"/>
      <c r="U12" s="417"/>
      <c r="V12" s="417"/>
      <c r="W12" s="417"/>
      <c r="X12" s="417"/>
      <c r="Y12" s="417"/>
      <c r="Z12" s="417"/>
      <c r="AA12" s="417"/>
    </row>
    <row r="13" spans="2:27" x14ac:dyDescent="0.2">
      <c r="B13" s="402" t="s">
        <v>497</v>
      </c>
      <c r="C13" s="474">
        <f>'NFR-budsjett-SFF'!C13+'NFR SFF - Partner 1'!C13+'NFR SFF - Partner 2'!C13+'NFR SFF - Partner 3'!C13+'NFR SFF - Partner 4'!C13+'NFR SFF - Partner 5'!C13+'NFR SFF - Partner 6'!C13+'NFR SFF - Partner 7'!C13+'NFR SFF - Partner 8'!C13+'NFR SFF - Partner 9'!C13+'NFR SFF - Partner 10'!C13</f>
        <v>0</v>
      </c>
      <c r="D13" s="474">
        <f>'NFR-budsjett-SFF'!D13+'NFR SFF - Partner 1'!D13+'NFR SFF - Partner 2'!D13+'NFR SFF - Partner 3'!D13+'NFR SFF - Partner 4'!D13+'NFR SFF - Partner 5'!D13+'NFR SFF - Partner 6'!D13+'NFR SFF - Partner 7'!D13+'NFR SFF - Partner 8'!D13+'NFR SFF - Partner 9'!D13+'NFR SFF - Partner 10'!D13</f>
        <v>2766603.6672204328</v>
      </c>
      <c r="E13" s="474">
        <f>'NFR-budsjett-SFF'!E13+'NFR SFF - Partner 1'!E13+'NFR SFF - Partner 2'!E13+'NFR SFF - Partner 3'!E13+'NFR SFF - Partner 4'!E13+'NFR SFF - Partner 5'!E13+'NFR SFF - Partner 6'!E13+'NFR SFF - Partner 7'!E13+'NFR SFF - Partner 8'!E13+'NFR SFF - Partner 9'!E13+'NFR SFF - Partner 10'!E13</f>
        <v>0</v>
      </c>
      <c r="F13" s="474">
        <f>'NFR-budsjett-SFF'!F13+'NFR SFF - Partner 1'!F13+'NFR SFF - Partner 2'!F13+'NFR SFF - Partner 3'!F13+'NFR SFF - Partner 4'!F13+'NFR SFF - Partner 5'!F13+'NFR SFF - Partner 6'!F13+'NFR SFF - Partner 7'!F13+'NFR SFF - Partner 8'!F13+'NFR SFF - Partner 9'!F13+'NFR SFF - Partner 10'!F13</f>
        <v>0</v>
      </c>
      <c r="G13" s="474">
        <f>'NFR-budsjett-SFF'!G13+'NFR SFF - Partner 1'!G13+'NFR SFF - Partner 2'!G13+'NFR SFF - Partner 3'!G13+'NFR SFF - Partner 4'!G13+'NFR SFF - Partner 5'!G13+'NFR SFF - Partner 6'!G13+'NFR SFF - Partner 7'!G13+'NFR SFF - Partner 8'!G13+'NFR SFF - Partner 9'!G13+'NFR SFF - Partner 10'!G13</f>
        <v>0</v>
      </c>
      <c r="H13" s="474">
        <f>'NFR-budsjett-SFF'!H13+'NFR SFF - Partner 1'!H13+'NFR SFF - Partner 2'!H13+'NFR SFF - Partner 3'!H13+'NFR SFF - Partner 4'!H13+'NFR SFF - Partner 5'!H13+'NFR SFF - Partner 6'!H13+'NFR SFF - Partner 7'!H13+'NFR SFF - Partner 8'!H13+'NFR SFF - Partner 9'!H13+'NFR SFF - Partner 10'!H13</f>
        <v>0</v>
      </c>
      <c r="I13" s="474">
        <f>'NFR-budsjett-SFF'!I13+'NFR SFF - Partner 1'!I13+'NFR SFF - Partner 2'!I13+'NFR SFF - Partner 3'!I13+'NFR SFF - Partner 4'!I13+'NFR SFF - Partner 5'!I13+'NFR SFF - Partner 6'!I13+'NFR SFF - Partner 7'!I13+'NFR SFF - Partner 8'!I13+'NFR SFF - Partner 9'!I13+'NFR SFF - Partner 10'!I13</f>
        <v>0</v>
      </c>
      <c r="J13" s="474">
        <f>'NFR-budsjett-SFF'!J13+'NFR SFF - Partner 1'!J13+'NFR SFF - Partner 2'!J13+'NFR SFF - Partner 3'!J13+'NFR SFF - Partner 4'!J13+'NFR SFF - Partner 5'!J13+'NFR SFF - Partner 6'!J13+'NFR SFF - Partner 7'!J13+'NFR SFF - Partner 8'!J13+'NFR SFF - Partner 9'!J13+'NFR SFF - Partner 10'!J13</f>
        <v>0</v>
      </c>
      <c r="K13" s="474">
        <f>'NFR-budsjett-SFF'!K13+'NFR SFF - Partner 1'!K13+'NFR SFF - Partner 2'!K13+'NFR SFF - Partner 3'!K13+'NFR SFF - Partner 4'!K13+'NFR SFF - Partner 5'!K13+'NFR SFF - Partner 6'!K13+'NFR SFF - Partner 7'!K13+'NFR SFF - Partner 8'!K13+'NFR SFF - Partner 9'!K13+'NFR SFF - Partner 10'!K13</f>
        <v>0</v>
      </c>
      <c r="L13" s="474">
        <f>'NFR-budsjett-SFF'!L13+'NFR SFF - Partner 1'!L13+'NFR SFF - Partner 2'!L13+'NFR SFF - Partner 3'!L13+'NFR SFF - Partner 4'!L13+'NFR SFF - Partner 5'!L13+'NFR SFF - Partner 6'!L13+'NFR SFF - Partner 7'!L13+'NFR SFF - Partner 8'!L13+'NFR SFF - Partner 9'!L13+'NFR SFF - Partner 10'!L13</f>
        <v>0</v>
      </c>
      <c r="M13" s="474">
        <f>'NFR-budsjett-SFF'!M13+'NFR SFF - Partner 1'!M13+'NFR SFF - Partner 2'!M13+'NFR SFF - Partner 3'!M13+'NFR SFF - Partner 4'!M13+'NFR SFF - Partner 5'!M13+'NFR SFF - Partner 6'!M13+'NFR SFF - Partner 7'!M13+'NFR SFF - Partner 8'!M13+'NFR SFF - Partner 9'!M13+'NFR SFF - Partner 10'!M13</f>
        <v>0</v>
      </c>
      <c r="N13" s="474">
        <f>'NFR-budsjett-SFF'!N13+'NFR SFF - Partner 1'!N13+'NFR SFF - Partner 2'!N13+'NFR SFF - Partner 3'!N13+'NFR SFF - Partner 4'!N13+'NFR SFF - Partner 5'!N13+'NFR SFF - Partner 6'!N13+'NFR SFF - Partner 7'!N13+'NFR SFF - Partner 8'!N13+'NFR SFF - Partner 9'!N13+'NFR SFF - Partner 10'!N13</f>
        <v>0</v>
      </c>
      <c r="O13" s="474">
        <f>'NFR-budsjett-SFF'!O13+'NFR SFF - Partner 1'!O13+'NFR SFF - Partner 2'!O13+'NFR SFF - Partner 3'!O13+'NFR SFF - Partner 4'!O13+'NFR SFF - Partner 5'!O13+'NFR SFF - Partner 6'!O13+'NFR SFF - Partner 7'!O13+'NFR SFF - Partner 8'!O13+'NFR SFF - Partner 9'!O13+'NFR SFF - Partner 10'!O13</f>
        <v>0</v>
      </c>
      <c r="P13" s="476">
        <f t="shared" si="6"/>
        <v>2766603.6672204328</v>
      </c>
      <c r="Q13" s="474">
        <f t="shared" si="5"/>
        <v>0</v>
      </c>
      <c r="R13" s="112"/>
      <c r="S13" s="112"/>
      <c r="T13" s="112"/>
      <c r="U13" s="112"/>
      <c r="V13" s="112"/>
      <c r="W13" s="112"/>
      <c r="X13" s="112"/>
      <c r="Y13" s="112"/>
      <c r="Z13" s="112"/>
      <c r="AA13" s="112"/>
    </row>
    <row r="14" spans="2:27" x14ac:dyDescent="0.2">
      <c r="B14" s="402" t="s">
        <v>498</v>
      </c>
      <c r="C14" s="474">
        <f>'NFR-budsjett-SFF'!C14+'NFR SFF - Partner 1'!C14+'NFR SFF - Partner 2'!C14+'NFR SFF - Partner 3'!C14+'NFR SFF - Partner 4'!C14+'NFR SFF - Partner 5'!C14+'NFR SFF - Partner 6'!C14+'NFR SFF - Partner 7'!C14+'NFR SFF - Partner 8'!C14+'NFR SFF - Partner 9'!C14+'NFR SFF - Partner 10'!C14</f>
        <v>0</v>
      </c>
      <c r="D14" s="474">
        <f>'NFR-budsjett-SFF'!D14+'NFR SFF - Partner 1'!D14+'NFR SFF - Partner 2'!D14+'NFR SFF - Partner 3'!D14+'NFR SFF - Partner 4'!D14+'NFR SFF - Partner 5'!D14+'NFR SFF - Partner 6'!D14+'NFR SFF - Partner 7'!D14+'NFR SFF - Partner 8'!D14+'NFR SFF - Partner 9'!D14+'NFR SFF - Partner 10'!D14</f>
        <v>0</v>
      </c>
      <c r="E14" s="474">
        <f>'NFR-budsjett-SFF'!E14+'NFR SFF - Partner 1'!E14+'NFR SFF - Partner 2'!E14+'NFR SFF - Partner 3'!E14+'NFR SFF - Partner 4'!E14+'NFR SFF - Partner 5'!E14+'NFR SFF - Partner 6'!E14+'NFR SFF - Partner 7'!E14+'NFR SFF - Partner 8'!E14+'NFR SFF - Partner 9'!E14+'NFR SFF - Partner 10'!E14</f>
        <v>0</v>
      </c>
      <c r="F14" s="474">
        <f>'NFR-budsjett-SFF'!F14+'NFR SFF - Partner 1'!F14+'NFR SFF - Partner 2'!F14+'NFR SFF - Partner 3'!F14+'NFR SFF - Partner 4'!F14+'NFR SFF - Partner 5'!F14+'NFR SFF - Partner 6'!F14+'NFR SFF - Partner 7'!F14+'NFR SFF - Partner 8'!F14+'NFR SFF - Partner 9'!F14+'NFR SFF - Partner 10'!F14</f>
        <v>0</v>
      </c>
      <c r="G14" s="474">
        <f>'NFR-budsjett-SFF'!G14+'NFR SFF - Partner 1'!G14+'NFR SFF - Partner 2'!G14+'NFR SFF - Partner 3'!G14+'NFR SFF - Partner 4'!G14+'NFR SFF - Partner 5'!G14+'NFR SFF - Partner 6'!G14+'NFR SFF - Partner 7'!G14+'NFR SFF - Partner 8'!G14+'NFR SFF - Partner 9'!G14+'NFR SFF - Partner 10'!G14</f>
        <v>0</v>
      </c>
      <c r="H14" s="474">
        <f>'NFR-budsjett-SFF'!H14+'NFR SFF - Partner 1'!H14+'NFR SFF - Partner 2'!H14+'NFR SFF - Partner 3'!H14+'NFR SFF - Partner 4'!H14+'NFR SFF - Partner 5'!H14+'NFR SFF - Partner 6'!H14+'NFR SFF - Partner 7'!H14+'NFR SFF - Partner 8'!H14+'NFR SFF - Partner 9'!H14+'NFR SFF - Partner 10'!H14</f>
        <v>0</v>
      </c>
      <c r="I14" s="474">
        <f>'NFR-budsjett-SFF'!I14+'NFR SFF - Partner 1'!I14+'NFR SFF - Partner 2'!I14+'NFR SFF - Partner 3'!I14+'NFR SFF - Partner 4'!I14+'NFR SFF - Partner 5'!I14+'NFR SFF - Partner 6'!I14+'NFR SFF - Partner 7'!I14+'NFR SFF - Partner 8'!I14+'NFR SFF - Partner 9'!I14+'NFR SFF - Partner 10'!I14</f>
        <v>0</v>
      </c>
      <c r="J14" s="474">
        <f>'NFR-budsjett-SFF'!J14+'NFR SFF - Partner 1'!J14+'NFR SFF - Partner 2'!J14+'NFR SFF - Partner 3'!J14+'NFR SFF - Partner 4'!J14+'NFR SFF - Partner 5'!J14+'NFR SFF - Partner 6'!J14+'NFR SFF - Partner 7'!J14+'NFR SFF - Partner 8'!J14+'NFR SFF - Partner 9'!J14+'NFR SFF - Partner 10'!J14</f>
        <v>0</v>
      </c>
      <c r="K14" s="474">
        <f>'NFR-budsjett-SFF'!K14+'NFR SFF - Partner 1'!K14+'NFR SFF - Partner 2'!K14+'NFR SFF - Partner 3'!K14+'NFR SFF - Partner 4'!K14+'NFR SFF - Partner 5'!K14+'NFR SFF - Partner 6'!K14+'NFR SFF - Partner 7'!K14+'NFR SFF - Partner 8'!K14+'NFR SFF - Partner 9'!K14+'NFR SFF - Partner 10'!K14</f>
        <v>0</v>
      </c>
      <c r="L14" s="474">
        <f>'NFR-budsjett-SFF'!L14+'NFR SFF - Partner 1'!L14+'NFR SFF - Partner 2'!L14+'NFR SFF - Partner 3'!L14+'NFR SFF - Partner 4'!L14+'NFR SFF - Partner 5'!L14+'NFR SFF - Partner 6'!L14+'NFR SFF - Partner 7'!L14+'NFR SFF - Partner 8'!L14+'NFR SFF - Partner 9'!L14+'NFR SFF - Partner 10'!L14</f>
        <v>0</v>
      </c>
      <c r="M14" s="474">
        <f>'NFR-budsjett-SFF'!M14+'NFR SFF - Partner 1'!M14+'NFR SFF - Partner 2'!M14+'NFR SFF - Partner 3'!M14+'NFR SFF - Partner 4'!M14+'NFR SFF - Partner 5'!M14+'NFR SFF - Partner 6'!M14+'NFR SFF - Partner 7'!M14+'NFR SFF - Partner 8'!M14+'NFR SFF - Partner 9'!M14+'NFR SFF - Partner 10'!M14</f>
        <v>0</v>
      </c>
      <c r="N14" s="474">
        <f>'NFR-budsjett-SFF'!N14+'NFR SFF - Partner 1'!N14+'NFR SFF - Partner 2'!N14+'NFR SFF - Partner 3'!N14+'NFR SFF - Partner 4'!N14+'NFR SFF - Partner 5'!N14+'NFR SFF - Partner 6'!N14+'NFR SFF - Partner 7'!N14+'NFR SFF - Partner 8'!N14+'NFR SFF - Partner 9'!N14+'NFR SFF - Partner 10'!N14</f>
        <v>0</v>
      </c>
      <c r="O14" s="474">
        <f>'NFR-budsjett-SFF'!O14+'NFR SFF - Partner 1'!O14+'NFR SFF - Partner 2'!O14+'NFR SFF - Partner 3'!O14+'NFR SFF - Partner 4'!O14+'NFR SFF - Partner 5'!O14+'NFR SFF - Partner 6'!O14+'NFR SFF - Partner 7'!O14+'NFR SFF - Partner 8'!O14+'NFR SFF - Partner 9'!O14+'NFR SFF - Partner 10'!O14</f>
        <v>0</v>
      </c>
      <c r="P14" s="476">
        <f t="shared" si="6"/>
        <v>0</v>
      </c>
      <c r="Q14" s="474">
        <f t="shared" si="5"/>
        <v>0</v>
      </c>
      <c r="R14" s="112"/>
      <c r="S14" s="112"/>
      <c r="T14" s="112"/>
      <c r="U14" s="112"/>
      <c r="V14" s="112"/>
      <c r="W14" s="112"/>
      <c r="X14" s="112"/>
      <c r="Y14" s="112"/>
      <c r="Z14" s="112"/>
      <c r="AA14" s="112"/>
    </row>
    <row r="15" spans="2:27" x14ac:dyDescent="0.2">
      <c r="B15" s="402" t="s">
        <v>436</v>
      </c>
      <c r="C15" s="474">
        <f>'NFR-budsjett-SFF'!C15+'NFR SFF - Partner 1'!C15+'NFR SFF - Partner 2'!C15+'NFR SFF - Partner 3'!C15+'NFR SFF - Partner 4'!C15+'NFR SFF - Partner 5'!C15+'NFR SFF - Partner 6'!C15+'NFR SFF - Partner 7'!C15+'NFR SFF - Partner 8'!C15+'NFR SFF - Partner 9'!C15+'NFR SFF - Partner 10'!C15</f>
        <v>0</v>
      </c>
      <c r="D15" s="474">
        <f>'NFR-budsjett-SFF'!D15+'NFR SFF - Partner 1'!D15+'NFR SFF - Partner 2'!D15+'NFR SFF - Partner 3'!D15+'NFR SFF - Partner 4'!D15+'NFR SFF - Partner 5'!D15+'NFR SFF - Partner 6'!D15+'NFR SFF - Partner 7'!D15+'NFR SFF - Partner 8'!D15+'NFR SFF - Partner 9'!D15+'NFR SFF - Partner 10'!D15</f>
        <v>0</v>
      </c>
      <c r="E15" s="474">
        <f>'NFR-budsjett-SFF'!E15+'NFR SFF - Partner 1'!E15+'NFR SFF - Partner 2'!E15+'NFR SFF - Partner 3'!E15+'NFR SFF - Partner 4'!E15+'NFR SFF - Partner 5'!E15+'NFR SFF - Partner 6'!E15+'NFR SFF - Partner 7'!E15+'NFR SFF - Partner 8'!E15+'NFR SFF - Partner 9'!E15+'NFR SFF - Partner 10'!E15</f>
        <v>0</v>
      </c>
      <c r="F15" s="474">
        <f>'NFR-budsjett-SFF'!F15+'NFR SFF - Partner 1'!F15+'NFR SFF - Partner 2'!F15+'NFR SFF - Partner 3'!F15+'NFR SFF - Partner 4'!F15+'NFR SFF - Partner 5'!F15+'NFR SFF - Partner 6'!F15+'NFR SFF - Partner 7'!F15+'NFR SFF - Partner 8'!F15+'NFR SFF - Partner 9'!F15+'NFR SFF - Partner 10'!F15</f>
        <v>0</v>
      </c>
      <c r="G15" s="474">
        <f>'NFR-budsjett-SFF'!G15+'NFR SFF - Partner 1'!G15+'NFR SFF - Partner 2'!G15+'NFR SFF - Partner 3'!G15+'NFR SFF - Partner 4'!G15+'NFR SFF - Partner 5'!G15+'NFR SFF - Partner 6'!G15+'NFR SFF - Partner 7'!G15+'NFR SFF - Partner 8'!G15+'NFR SFF - Partner 9'!G15+'NFR SFF - Partner 10'!G15</f>
        <v>0</v>
      </c>
      <c r="H15" s="474">
        <f>'NFR-budsjett-SFF'!H15+'NFR SFF - Partner 1'!H15+'NFR SFF - Partner 2'!H15+'NFR SFF - Partner 3'!H15+'NFR SFF - Partner 4'!H15+'NFR SFF - Partner 5'!H15+'NFR SFF - Partner 6'!H15+'NFR SFF - Partner 7'!H15+'NFR SFF - Partner 8'!H15+'NFR SFF - Partner 9'!H15+'NFR SFF - Partner 10'!H15</f>
        <v>0</v>
      </c>
      <c r="I15" s="474">
        <f>'NFR-budsjett-SFF'!I15+'NFR SFF - Partner 1'!I15+'NFR SFF - Partner 2'!I15+'NFR SFF - Partner 3'!I15+'NFR SFF - Partner 4'!I15+'NFR SFF - Partner 5'!I15+'NFR SFF - Partner 6'!I15+'NFR SFF - Partner 7'!I15+'NFR SFF - Partner 8'!I15+'NFR SFF - Partner 9'!I15+'NFR SFF - Partner 10'!I15</f>
        <v>0</v>
      </c>
      <c r="J15" s="474">
        <f>'NFR-budsjett-SFF'!J15+'NFR SFF - Partner 1'!J15+'NFR SFF - Partner 2'!J15+'NFR SFF - Partner 3'!J15+'NFR SFF - Partner 4'!J15+'NFR SFF - Partner 5'!J15+'NFR SFF - Partner 6'!J15+'NFR SFF - Partner 7'!J15+'NFR SFF - Partner 8'!J15+'NFR SFF - Partner 9'!J15+'NFR SFF - Partner 10'!J15</f>
        <v>0</v>
      </c>
      <c r="K15" s="474">
        <f>'NFR-budsjett-SFF'!K15+'NFR SFF - Partner 1'!K15+'NFR SFF - Partner 2'!K15+'NFR SFF - Partner 3'!K15+'NFR SFF - Partner 4'!K15+'NFR SFF - Partner 5'!K15+'NFR SFF - Partner 6'!K15+'NFR SFF - Partner 7'!K15+'NFR SFF - Partner 8'!K15+'NFR SFF - Partner 9'!K15+'NFR SFF - Partner 10'!K15</f>
        <v>0</v>
      </c>
      <c r="L15" s="474">
        <f>'NFR-budsjett-SFF'!L15+'NFR SFF - Partner 1'!L15+'NFR SFF - Partner 2'!L15+'NFR SFF - Partner 3'!L15+'NFR SFF - Partner 4'!L15+'NFR SFF - Partner 5'!L15+'NFR SFF - Partner 6'!L15+'NFR SFF - Partner 7'!L15+'NFR SFF - Partner 8'!L15+'NFR SFF - Partner 9'!L15+'NFR SFF - Partner 10'!L15</f>
        <v>0</v>
      </c>
      <c r="M15" s="474">
        <f>'NFR-budsjett-SFF'!M15+'NFR SFF - Partner 1'!M15+'NFR SFF - Partner 2'!M15+'NFR SFF - Partner 3'!M15+'NFR SFF - Partner 4'!M15+'NFR SFF - Partner 5'!M15+'NFR SFF - Partner 6'!M15+'NFR SFF - Partner 7'!M15+'NFR SFF - Partner 8'!M15+'NFR SFF - Partner 9'!M15+'NFR SFF - Partner 10'!M15</f>
        <v>0</v>
      </c>
      <c r="N15" s="474">
        <f>'NFR-budsjett-SFF'!N15+'NFR SFF - Partner 1'!N15+'NFR SFF - Partner 2'!N15+'NFR SFF - Partner 3'!N15+'NFR SFF - Partner 4'!N15+'NFR SFF - Partner 5'!N15+'NFR SFF - Partner 6'!N15+'NFR SFF - Partner 7'!N15+'NFR SFF - Partner 8'!N15+'NFR SFF - Partner 9'!N15+'NFR SFF - Partner 10'!N15</f>
        <v>0</v>
      </c>
      <c r="O15" s="474">
        <f>'NFR-budsjett-SFF'!O15+'NFR SFF - Partner 1'!O15+'NFR SFF - Partner 2'!O15+'NFR SFF - Partner 3'!O15+'NFR SFF - Partner 4'!O15+'NFR SFF - Partner 5'!O15+'NFR SFF - Partner 6'!O15+'NFR SFF - Partner 7'!O15+'NFR SFF - Partner 8'!O15+'NFR SFF - Partner 9'!O15+'NFR SFF - Partner 10'!O15</f>
        <v>0</v>
      </c>
      <c r="P15" s="476">
        <f t="shared" si="6"/>
        <v>0</v>
      </c>
      <c r="Q15" s="474">
        <f t="shared" si="5"/>
        <v>0</v>
      </c>
      <c r="R15" s="112"/>
      <c r="S15" s="112"/>
      <c r="T15" s="112"/>
      <c r="U15" s="112"/>
      <c r="V15" s="112"/>
      <c r="W15" s="112"/>
      <c r="X15" s="112"/>
      <c r="Y15" s="112"/>
      <c r="Z15" s="112"/>
      <c r="AA15" s="112"/>
    </row>
    <row r="16" spans="2:27" x14ac:dyDescent="0.2">
      <c r="B16" s="407" t="s">
        <v>430</v>
      </c>
      <c r="C16" s="475">
        <f>SUM(C11:C15)</f>
        <v>0</v>
      </c>
      <c r="D16" s="475">
        <f t="shared" ref="D16:Q16" si="7">SUM(D11:D15)</f>
        <v>2766603.6672204328</v>
      </c>
      <c r="E16" s="475">
        <f t="shared" si="7"/>
        <v>0</v>
      </c>
      <c r="F16" s="475">
        <f t="shared" si="7"/>
        <v>0</v>
      </c>
      <c r="G16" s="475">
        <f t="shared" si="7"/>
        <v>0</v>
      </c>
      <c r="H16" s="475">
        <f t="shared" si="7"/>
        <v>0</v>
      </c>
      <c r="I16" s="475">
        <f t="shared" si="7"/>
        <v>0</v>
      </c>
      <c r="J16" s="475">
        <f t="shared" si="7"/>
        <v>0</v>
      </c>
      <c r="K16" s="475">
        <f t="shared" si="7"/>
        <v>0</v>
      </c>
      <c r="L16" s="475">
        <f t="shared" si="7"/>
        <v>0</v>
      </c>
      <c r="M16" s="475">
        <f t="shared" si="7"/>
        <v>0</v>
      </c>
      <c r="N16" s="475">
        <f t="shared" si="7"/>
        <v>0</v>
      </c>
      <c r="O16" s="475">
        <f t="shared" si="7"/>
        <v>0</v>
      </c>
      <c r="P16" s="475">
        <f t="shared" si="7"/>
        <v>2766603.6672204328</v>
      </c>
      <c r="Q16" s="475">
        <f t="shared" si="7"/>
        <v>0</v>
      </c>
      <c r="R16" s="112"/>
      <c r="S16" s="112"/>
      <c r="T16" s="112"/>
      <c r="U16" s="112"/>
      <c r="V16" s="112"/>
      <c r="W16" s="112"/>
      <c r="X16" s="112"/>
      <c r="Y16" s="112"/>
      <c r="Z16" s="112"/>
      <c r="AA16" s="112"/>
    </row>
    <row r="17" spans="2:27" x14ac:dyDescent="0.2">
      <c r="B17" s="409"/>
      <c r="C17" s="410"/>
      <c r="D17" s="410"/>
      <c r="E17" s="410"/>
      <c r="F17" s="410"/>
      <c r="G17" s="410"/>
      <c r="H17" s="410"/>
      <c r="I17" s="410"/>
      <c r="J17" s="410"/>
      <c r="K17" s="410"/>
      <c r="L17" s="410"/>
      <c r="M17" s="410"/>
      <c r="N17" s="410"/>
      <c r="O17" s="410"/>
      <c r="P17" s="410"/>
      <c r="Q17" s="411"/>
      <c r="R17" s="112"/>
      <c r="S17" s="112"/>
      <c r="T17" s="112"/>
      <c r="U17" s="112"/>
      <c r="V17" s="112"/>
      <c r="W17" s="112"/>
      <c r="X17" s="112"/>
      <c r="Y17" s="112"/>
      <c r="Z17" s="112"/>
      <c r="AA17" s="112"/>
    </row>
    <row r="18" spans="2:27" ht="15" x14ac:dyDescent="0.25">
      <c r="B18" s="400" t="s">
        <v>437</v>
      </c>
      <c r="C18" s="423">
        <f>C3</f>
        <v>1</v>
      </c>
      <c r="D18" s="423">
        <f t="shared" ref="D18:O18" si="8">D3</f>
        <v>2</v>
      </c>
      <c r="E18" s="423">
        <f t="shared" si="8"/>
        <v>3</v>
      </c>
      <c r="F18" s="423">
        <f t="shared" si="8"/>
        <v>4</v>
      </c>
      <c r="G18" s="423">
        <f t="shared" si="8"/>
        <v>5</v>
      </c>
      <c r="H18" s="423">
        <f t="shared" si="8"/>
        <v>6</v>
      </c>
      <c r="I18" s="423">
        <f t="shared" si="8"/>
        <v>7</v>
      </c>
      <c r="J18" s="423">
        <f t="shared" si="8"/>
        <v>8</v>
      </c>
      <c r="K18" s="423">
        <f t="shared" si="8"/>
        <v>9</v>
      </c>
      <c r="L18" s="423">
        <f t="shared" si="8"/>
        <v>10</v>
      </c>
      <c r="M18" s="423">
        <f t="shared" si="8"/>
        <v>11</v>
      </c>
      <c r="N18" s="423">
        <f t="shared" si="8"/>
        <v>12</v>
      </c>
      <c r="O18" s="423">
        <f t="shared" si="8"/>
        <v>13</v>
      </c>
      <c r="P18" s="403" t="s">
        <v>144</v>
      </c>
      <c r="Q18" s="412" t="s">
        <v>482</v>
      </c>
      <c r="R18" s="112"/>
      <c r="S18" s="112"/>
      <c r="T18" s="112"/>
      <c r="U18" s="112"/>
      <c r="V18" s="112"/>
      <c r="W18" s="112"/>
      <c r="X18" s="112"/>
      <c r="Y18" s="112"/>
      <c r="Z18" s="112"/>
      <c r="AA18" s="112"/>
    </row>
    <row r="19" spans="2:27" x14ac:dyDescent="0.2">
      <c r="B19" s="402" t="s">
        <v>499</v>
      </c>
      <c r="C19" s="474">
        <f>'NFR-budsjett-SFF'!C19+'NFR SFF - Partner 1'!C19+'NFR SFF - Partner 2'!C19+'NFR SFF - Partner 3'!C19+'NFR SFF - Partner 4'!C19+'NFR SFF - Partner 5'!C19+'NFR SFF - Partner 6'!C19+'NFR SFF - Partner 7'!C19+'NFR SFF - Partner 8'!C19+'NFR SFF - Partner 9'!C19+'NFR SFF - Partner 10'!C19</f>
        <v>0</v>
      </c>
      <c r="D19" s="474">
        <f>'NFR-budsjett-SFF'!D19+'NFR SFF - Partner 1'!D19+'NFR SFF - Partner 2'!D19+'NFR SFF - Partner 3'!D19+'NFR SFF - Partner 4'!D19+'NFR SFF - Partner 5'!D19+'NFR SFF - Partner 6'!D19+'NFR SFF - Partner 7'!D19+'NFR SFF - Partner 8'!D19+'NFR SFF - Partner 9'!D19+'NFR SFF - Partner 10'!D19</f>
        <v>56280.916315205162</v>
      </c>
      <c r="E19" s="474">
        <f>'NFR-budsjett-SFF'!E19+'NFR SFF - Partner 1'!E19+'NFR SFF - Partner 2'!E19+'NFR SFF - Partner 3'!E19+'NFR SFF - Partner 4'!E19+'NFR SFF - Partner 5'!E19+'NFR SFF - Partner 6'!E19+'NFR SFF - Partner 7'!E19+'NFR SFF - Partner 8'!E19+'NFR SFF - Partner 9'!E19+'NFR SFF - Partner 10'!E19</f>
        <v>0</v>
      </c>
      <c r="F19" s="474">
        <f>'NFR-budsjett-SFF'!F19+'NFR SFF - Partner 1'!F19+'NFR SFF - Partner 2'!F19+'NFR SFF - Partner 3'!F19+'NFR SFF - Partner 4'!F19+'NFR SFF - Partner 5'!F19+'NFR SFF - Partner 6'!F19+'NFR SFF - Partner 7'!F19+'NFR SFF - Partner 8'!F19+'NFR SFF - Partner 9'!F19+'NFR SFF - Partner 10'!F19</f>
        <v>0</v>
      </c>
      <c r="G19" s="474">
        <f>'NFR-budsjett-SFF'!G19+'NFR SFF - Partner 1'!G19+'NFR SFF - Partner 2'!G19+'NFR SFF - Partner 3'!G19+'NFR SFF - Partner 4'!G19+'NFR SFF - Partner 5'!G19+'NFR SFF - Partner 6'!G19+'NFR SFF - Partner 7'!G19+'NFR SFF - Partner 8'!G19+'NFR SFF - Partner 9'!G19+'NFR SFF - Partner 10'!G19</f>
        <v>0</v>
      </c>
      <c r="H19" s="474">
        <f>'NFR-budsjett-SFF'!H19+'NFR SFF - Partner 1'!H19+'NFR SFF - Partner 2'!H19+'NFR SFF - Partner 3'!H19+'NFR SFF - Partner 4'!H19+'NFR SFF - Partner 5'!H19+'NFR SFF - Partner 6'!H19+'NFR SFF - Partner 7'!H19+'NFR SFF - Partner 8'!H19+'NFR SFF - Partner 9'!H19+'NFR SFF - Partner 10'!H19</f>
        <v>0</v>
      </c>
      <c r="I19" s="474">
        <f>'NFR-budsjett-SFF'!I19+'NFR SFF - Partner 1'!I19+'NFR SFF - Partner 2'!I19+'NFR SFF - Partner 3'!I19+'NFR SFF - Partner 4'!I19+'NFR SFF - Partner 5'!I19+'NFR SFF - Partner 6'!I19+'NFR SFF - Partner 7'!I19+'NFR SFF - Partner 8'!I19+'NFR SFF - Partner 9'!I19+'NFR SFF - Partner 10'!I19</f>
        <v>0</v>
      </c>
      <c r="J19" s="474">
        <f>'NFR-budsjett-SFF'!J19+'NFR SFF - Partner 1'!J19+'NFR SFF - Partner 2'!J19+'NFR SFF - Partner 3'!J19+'NFR SFF - Partner 4'!J19+'NFR SFF - Partner 5'!J19+'NFR SFF - Partner 6'!J19+'NFR SFF - Partner 7'!J19+'NFR SFF - Partner 8'!J19+'NFR SFF - Partner 9'!J19+'NFR SFF - Partner 10'!J19</f>
        <v>0</v>
      </c>
      <c r="K19" s="474">
        <f>'NFR-budsjett-SFF'!K19+'NFR SFF - Partner 1'!K19+'NFR SFF - Partner 2'!K19+'NFR SFF - Partner 3'!K19+'NFR SFF - Partner 4'!K19+'NFR SFF - Partner 5'!K19+'NFR SFF - Partner 6'!K19+'NFR SFF - Partner 7'!K19+'NFR SFF - Partner 8'!K19+'NFR SFF - Partner 9'!K19+'NFR SFF - Partner 10'!K19</f>
        <v>0</v>
      </c>
      <c r="L19" s="474">
        <f>'NFR-budsjett-SFF'!L19+'NFR SFF - Partner 1'!L19+'NFR SFF - Partner 2'!L19+'NFR SFF - Partner 3'!L19+'NFR SFF - Partner 4'!L19+'NFR SFF - Partner 5'!L19+'NFR SFF - Partner 6'!L19+'NFR SFF - Partner 7'!L19+'NFR SFF - Partner 8'!L19+'NFR SFF - Partner 9'!L19+'NFR SFF - Partner 10'!L19</f>
        <v>0</v>
      </c>
      <c r="M19" s="474">
        <f>'NFR-budsjett-SFF'!M19+'NFR SFF - Partner 1'!M19+'NFR SFF - Partner 2'!M19+'NFR SFF - Partner 3'!M19+'NFR SFF - Partner 4'!M19+'NFR SFF - Partner 5'!M19+'NFR SFF - Partner 6'!M19+'NFR SFF - Partner 7'!M19+'NFR SFF - Partner 8'!M19+'NFR SFF - Partner 9'!M19+'NFR SFF - Partner 10'!M19</f>
        <v>0</v>
      </c>
      <c r="N19" s="474">
        <f>'NFR-budsjett-SFF'!N19+'NFR SFF - Partner 1'!N19+'NFR SFF - Partner 2'!N19+'NFR SFF - Partner 3'!N19+'NFR SFF - Partner 4'!N19+'NFR SFF - Partner 5'!N19+'NFR SFF - Partner 6'!N19+'NFR SFF - Partner 7'!N19+'NFR SFF - Partner 8'!N19+'NFR SFF - Partner 9'!N19+'NFR SFF - Partner 10'!N19</f>
        <v>0</v>
      </c>
      <c r="O19" s="474">
        <f>'NFR-budsjett-SFF'!O19+'NFR SFF - Partner 1'!O19+'NFR SFF - Partner 2'!O19+'NFR SFF - Partner 3'!O19+'NFR SFF - Partner 4'!O19+'NFR SFF - Partner 5'!O19+'NFR SFF - Partner 6'!O19+'NFR SFF - Partner 7'!O19+'NFR SFF - Partner 8'!O19+'NFR SFF - Partner 9'!O19+'NFR SFF - Partner 10'!O19</f>
        <v>0</v>
      </c>
      <c r="P19" s="476">
        <f>SUM(C19:O19)</f>
        <v>56280.916315205162</v>
      </c>
      <c r="Q19" s="474">
        <f t="shared" ref="Q19:Q23" si="9">SUM(K19:O19)</f>
        <v>0</v>
      </c>
      <c r="R19" s="112"/>
      <c r="S19" s="416" t="s">
        <v>500</v>
      </c>
      <c r="T19" s="416"/>
      <c r="U19" s="416"/>
      <c r="V19" s="416"/>
      <c r="W19" s="416"/>
      <c r="X19" s="416"/>
      <c r="Y19" s="416"/>
      <c r="Z19" s="416"/>
      <c r="AA19" s="416"/>
    </row>
    <row r="20" spans="2:27" x14ac:dyDescent="0.2">
      <c r="B20" s="402" t="s">
        <v>501</v>
      </c>
      <c r="C20" s="474">
        <f>'NFR-budsjett-SFF'!C20+'NFR SFF - Partner 1'!C20+'NFR SFF - Partner 2'!C20+'NFR SFF - Partner 3'!C20+'NFR SFF - Partner 4'!C20+'NFR SFF - Partner 5'!C20+'NFR SFF - Partner 6'!C20+'NFR SFF - Partner 7'!C20+'NFR SFF - Partner 8'!C20+'NFR SFF - Partner 9'!C20+'NFR SFF - Partner 10'!C20</f>
        <v>0</v>
      </c>
      <c r="D20" s="474">
        <f>'NFR-budsjett-SFF'!D20+'NFR SFF - Partner 1'!D20+'NFR SFF - Partner 2'!D20+'NFR SFF - Partner 3'!D20+'NFR SFF - Partner 4'!D20+'NFR SFF - Partner 5'!D20+'NFR SFF - Partner 6'!D20+'NFR SFF - Partner 7'!D20+'NFR SFF - Partner 8'!D20+'NFR SFF - Partner 9'!D20+'NFR SFF - Partner 10'!D20</f>
        <v>582779.5</v>
      </c>
      <c r="E20" s="474">
        <f>'NFR-budsjett-SFF'!E20+'NFR SFF - Partner 1'!E20+'NFR SFF - Partner 2'!E20+'NFR SFF - Partner 3'!E20+'NFR SFF - Partner 4'!E20+'NFR SFF - Partner 5'!E20+'NFR SFF - Partner 6'!E20+'NFR SFF - Partner 7'!E20+'NFR SFF - Partner 8'!E20+'NFR SFF - Partner 9'!E20+'NFR SFF - Partner 10'!E20</f>
        <v>0</v>
      </c>
      <c r="F20" s="474">
        <f>'NFR-budsjett-SFF'!F20+'NFR SFF - Partner 1'!F20+'NFR SFF - Partner 2'!F20+'NFR SFF - Partner 3'!F20+'NFR SFF - Partner 4'!F20+'NFR SFF - Partner 5'!F20+'NFR SFF - Partner 6'!F20+'NFR SFF - Partner 7'!F20+'NFR SFF - Partner 8'!F20+'NFR SFF - Partner 9'!F20+'NFR SFF - Partner 10'!F20</f>
        <v>0</v>
      </c>
      <c r="G20" s="474">
        <f>'NFR-budsjett-SFF'!G20+'NFR SFF - Partner 1'!G20+'NFR SFF - Partner 2'!G20+'NFR SFF - Partner 3'!G20+'NFR SFF - Partner 4'!G20+'NFR SFF - Partner 5'!G20+'NFR SFF - Partner 6'!G20+'NFR SFF - Partner 7'!G20+'NFR SFF - Partner 8'!G20+'NFR SFF - Partner 9'!G20+'NFR SFF - Partner 10'!G20</f>
        <v>0</v>
      </c>
      <c r="H20" s="474">
        <f>'NFR-budsjett-SFF'!H20+'NFR SFF - Partner 1'!H20+'NFR SFF - Partner 2'!H20+'NFR SFF - Partner 3'!H20+'NFR SFF - Partner 4'!H20+'NFR SFF - Partner 5'!H20+'NFR SFF - Partner 6'!H20+'NFR SFF - Partner 7'!H20+'NFR SFF - Partner 8'!H20+'NFR SFF - Partner 9'!H20+'NFR SFF - Partner 10'!H20</f>
        <v>0</v>
      </c>
      <c r="I20" s="474">
        <f>'NFR-budsjett-SFF'!I20+'NFR SFF - Partner 1'!I20+'NFR SFF - Partner 2'!I20+'NFR SFF - Partner 3'!I20+'NFR SFF - Partner 4'!I20+'NFR SFF - Partner 5'!I20+'NFR SFF - Partner 6'!I20+'NFR SFF - Partner 7'!I20+'NFR SFF - Partner 8'!I20+'NFR SFF - Partner 9'!I20+'NFR SFF - Partner 10'!I20</f>
        <v>0</v>
      </c>
      <c r="J20" s="474">
        <f>'NFR-budsjett-SFF'!J20+'NFR SFF - Partner 1'!J20+'NFR SFF - Partner 2'!J20+'NFR SFF - Partner 3'!J20+'NFR SFF - Partner 4'!J20+'NFR SFF - Partner 5'!J20+'NFR SFF - Partner 6'!J20+'NFR SFF - Partner 7'!J20+'NFR SFF - Partner 8'!J20+'NFR SFF - Partner 9'!J20+'NFR SFF - Partner 10'!J20</f>
        <v>0</v>
      </c>
      <c r="K20" s="474">
        <f>'NFR-budsjett-SFF'!K20+'NFR SFF - Partner 1'!K20+'NFR SFF - Partner 2'!K20+'NFR SFF - Partner 3'!K20+'NFR SFF - Partner 4'!K20+'NFR SFF - Partner 5'!K20+'NFR SFF - Partner 6'!K20+'NFR SFF - Partner 7'!K20+'NFR SFF - Partner 8'!K20+'NFR SFF - Partner 9'!K20+'NFR SFF - Partner 10'!K20</f>
        <v>0</v>
      </c>
      <c r="L20" s="474">
        <f>'NFR-budsjett-SFF'!L20+'NFR SFF - Partner 1'!L20+'NFR SFF - Partner 2'!L20+'NFR SFF - Partner 3'!L20+'NFR SFF - Partner 4'!L20+'NFR SFF - Partner 5'!L20+'NFR SFF - Partner 6'!L20+'NFR SFF - Partner 7'!L20+'NFR SFF - Partner 8'!L20+'NFR SFF - Partner 9'!L20+'NFR SFF - Partner 10'!L20</f>
        <v>0</v>
      </c>
      <c r="M20" s="474">
        <f>'NFR-budsjett-SFF'!M20+'NFR SFF - Partner 1'!M20+'NFR SFF - Partner 2'!M20+'NFR SFF - Partner 3'!M20+'NFR SFF - Partner 4'!M20+'NFR SFF - Partner 5'!M20+'NFR SFF - Partner 6'!M20+'NFR SFF - Partner 7'!M20+'NFR SFF - Partner 8'!M20+'NFR SFF - Partner 9'!M20+'NFR SFF - Partner 10'!M20</f>
        <v>0</v>
      </c>
      <c r="N20" s="474">
        <f>'NFR-budsjett-SFF'!N20+'NFR SFF - Partner 1'!N20+'NFR SFF - Partner 2'!N20+'NFR SFF - Partner 3'!N20+'NFR SFF - Partner 4'!N20+'NFR SFF - Partner 5'!N20+'NFR SFF - Partner 6'!N20+'NFR SFF - Partner 7'!N20+'NFR SFF - Partner 8'!N20+'NFR SFF - Partner 9'!N20+'NFR SFF - Partner 10'!N20</f>
        <v>0</v>
      </c>
      <c r="O20" s="474">
        <f>'NFR-budsjett-SFF'!O20+'NFR SFF - Partner 1'!O20+'NFR SFF - Partner 2'!O20+'NFR SFF - Partner 3'!O20+'NFR SFF - Partner 4'!O20+'NFR SFF - Partner 5'!O20+'NFR SFF - Partner 6'!O20+'NFR SFF - Partner 7'!O20+'NFR SFF - Partner 8'!O20+'NFR SFF - Partner 9'!O20+'NFR SFF - Partner 10'!O20</f>
        <v>0</v>
      </c>
      <c r="P20" s="476">
        <f t="shared" ref="P20:P23" si="10">SUM(C20:O20)</f>
        <v>582779.5</v>
      </c>
      <c r="Q20" s="474">
        <f t="shared" si="9"/>
        <v>0</v>
      </c>
      <c r="R20" s="112"/>
      <c r="S20" s="417" t="s">
        <v>502</v>
      </c>
      <c r="T20" s="417"/>
      <c r="U20" s="417"/>
      <c r="V20" s="417"/>
      <c r="W20" s="417"/>
      <c r="X20" s="417"/>
      <c r="Y20" s="417"/>
      <c r="Z20" s="417"/>
      <c r="AA20" s="417"/>
    </row>
    <row r="21" spans="2:27" x14ac:dyDescent="0.2">
      <c r="B21" s="402" t="s">
        <v>503</v>
      </c>
      <c r="C21" s="474">
        <f>'NFR-budsjett-SFF'!C21+'NFR SFF - Partner 1'!C21+'NFR SFF - Partner 2'!C21+'NFR SFF - Partner 3'!C21+'NFR SFF - Partner 4'!C21+'NFR SFF - Partner 5'!C21+'NFR SFF - Partner 6'!C21+'NFR SFF - Partner 7'!C21+'NFR SFF - Partner 8'!C21+'NFR SFF - Partner 9'!C21+'NFR SFF - Partner 10'!C21</f>
        <v>0</v>
      </c>
      <c r="D21" s="474">
        <f>'NFR-budsjett-SFF'!D21+'NFR SFF - Partner 1'!D21+'NFR SFF - Partner 2'!D21+'NFR SFF - Partner 3'!D21+'NFR SFF - Partner 4'!D21+'NFR SFF - Partner 5'!D21+'NFR SFF - Partner 6'!D21+'NFR SFF - Partner 7'!D21+'NFR SFF - Partner 8'!D21+'NFR SFF - Partner 9'!D21+'NFR SFF - Partner 10'!D21</f>
        <v>850045.75090522761</v>
      </c>
      <c r="E21" s="474">
        <f>'NFR-budsjett-SFF'!E21+'NFR SFF - Partner 1'!E21+'NFR SFF - Partner 2'!E21+'NFR SFF - Partner 3'!E21+'NFR SFF - Partner 4'!E21+'NFR SFF - Partner 5'!E21+'NFR SFF - Partner 6'!E21+'NFR SFF - Partner 7'!E21+'NFR SFF - Partner 8'!E21+'NFR SFF - Partner 9'!E21+'NFR SFF - Partner 10'!E21</f>
        <v>0</v>
      </c>
      <c r="F21" s="474">
        <f>'NFR-budsjett-SFF'!F21+'NFR SFF - Partner 1'!F21+'NFR SFF - Partner 2'!F21+'NFR SFF - Partner 3'!F21+'NFR SFF - Partner 4'!F21+'NFR SFF - Partner 5'!F21+'NFR SFF - Partner 6'!F21+'NFR SFF - Partner 7'!F21+'NFR SFF - Partner 8'!F21+'NFR SFF - Partner 9'!F21+'NFR SFF - Partner 10'!F21</f>
        <v>0</v>
      </c>
      <c r="G21" s="474">
        <f>'NFR-budsjett-SFF'!G21+'NFR SFF - Partner 1'!G21+'NFR SFF - Partner 2'!G21+'NFR SFF - Partner 3'!G21+'NFR SFF - Partner 4'!G21+'NFR SFF - Partner 5'!G21+'NFR SFF - Partner 6'!G21+'NFR SFF - Partner 7'!G21+'NFR SFF - Partner 8'!G21+'NFR SFF - Partner 9'!G21+'NFR SFF - Partner 10'!G21</f>
        <v>0</v>
      </c>
      <c r="H21" s="474">
        <f>'NFR-budsjett-SFF'!H21+'NFR SFF - Partner 1'!H21+'NFR SFF - Partner 2'!H21+'NFR SFF - Partner 3'!H21+'NFR SFF - Partner 4'!H21+'NFR SFF - Partner 5'!H21+'NFR SFF - Partner 6'!H21+'NFR SFF - Partner 7'!H21+'NFR SFF - Partner 8'!H21+'NFR SFF - Partner 9'!H21+'NFR SFF - Partner 10'!H21</f>
        <v>0</v>
      </c>
      <c r="I21" s="474">
        <f>'NFR-budsjett-SFF'!I21+'NFR SFF - Partner 1'!I21+'NFR SFF - Partner 2'!I21+'NFR SFF - Partner 3'!I21+'NFR SFF - Partner 4'!I21+'NFR SFF - Partner 5'!I21+'NFR SFF - Partner 6'!I21+'NFR SFF - Partner 7'!I21+'NFR SFF - Partner 8'!I21+'NFR SFF - Partner 9'!I21+'NFR SFF - Partner 10'!I21</f>
        <v>0</v>
      </c>
      <c r="J21" s="474">
        <f>'NFR-budsjett-SFF'!J21+'NFR SFF - Partner 1'!J21+'NFR SFF - Partner 2'!J21+'NFR SFF - Partner 3'!J21+'NFR SFF - Partner 4'!J21+'NFR SFF - Partner 5'!J21+'NFR SFF - Partner 6'!J21+'NFR SFF - Partner 7'!J21+'NFR SFF - Partner 8'!J21+'NFR SFF - Partner 9'!J21+'NFR SFF - Partner 10'!J21</f>
        <v>0</v>
      </c>
      <c r="K21" s="474">
        <f>'NFR-budsjett-SFF'!K21+'NFR SFF - Partner 1'!K21+'NFR SFF - Partner 2'!K21+'NFR SFF - Partner 3'!K21+'NFR SFF - Partner 4'!K21+'NFR SFF - Partner 5'!K21+'NFR SFF - Partner 6'!K21+'NFR SFF - Partner 7'!K21+'NFR SFF - Partner 8'!K21+'NFR SFF - Partner 9'!K21+'NFR SFF - Partner 10'!K21</f>
        <v>0</v>
      </c>
      <c r="L21" s="474">
        <f>'NFR-budsjett-SFF'!L21+'NFR SFF - Partner 1'!L21+'NFR SFF - Partner 2'!L21+'NFR SFF - Partner 3'!L21+'NFR SFF - Partner 4'!L21+'NFR SFF - Partner 5'!L21+'NFR SFF - Partner 6'!L21+'NFR SFF - Partner 7'!L21+'NFR SFF - Partner 8'!L21+'NFR SFF - Partner 9'!L21+'NFR SFF - Partner 10'!L21</f>
        <v>0</v>
      </c>
      <c r="M21" s="474">
        <f>'NFR-budsjett-SFF'!M21+'NFR SFF - Partner 1'!M21+'NFR SFF - Partner 2'!M21+'NFR SFF - Partner 3'!M21+'NFR SFF - Partner 4'!M21+'NFR SFF - Partner 5'!M21+'NFR SFF - Partner 6'!M21+'NFR SFF - Partner 7'!M21+'NFR SFF - Partner 8'!M21+'NFR SFF - Partner 9'!M21+'NFR SFF - Partner 10'!M21</f>
        <v>0</v>
      </c>
      <c r="N21" s="474">
        <f>'NFR-budsjett-SFF'!N21+'NFR SFF - Partner 1'!N21+'NFR SFF - Partner 2'!N21+'NFR SFF - Partner 3'!N21+'NFR SFF - Partner 4'!N21+'NFR SFF - Partner 5'!N21+'NFR SFF - Partner 6'!N21+'NFR SFF - Partner 7'!N21+'NFR SFF - Partner 8'!N21+'NFR SFF - Partner 9'!N21+'NFR SFF - Partner 10'!N21</f>
        <v>0</v>
      </c>
      <c r="O21" s="474">
        <f>'NFR-budsjett-SFF'!O21+'NFR SFF - Partner 1'!O21+'NFR SFF - Partner 2'!O21+'NFR SFF - Partner 3'!O21+'NFR SFF - Partner 4'!O21+'NFR SFF - Partner 5'!O21+'NFR SFF - Partner 6'!O21+'NFR SFF - Partner 7'!O21+'NFR SFF - Partner 8'!O21+'NFR SFF - Partner 9'!O21+'NFR SFF - Partner 10'!O21</f>
        <v>0</v>
      </c>
      <c r="P21" s="476">
        <f t="shared" si="10"/>
        <v>850045.75090522761</v>
      </c>
      <c r="Q21" s="474">
        <f t="shared" si="9"/>
        <v>0</v>
      </c>
      <c r="R21" s="112"/>
      <c r="S21" s="417" t="s">
        <v>504</v>
      </c>
      <c r="T21" s="417"/>
      <c r="U21" s="417"/>
      <c r="V21" s="417"/>
      <c r="W21" s="417"/>
      <c r="X21" s="417"/>
      <c r="Y21" s="417"/>
      <c r="Z21" s="417"/>
      <c r="AA21" s="417"/>
    </row>
    <row r="22" spans="2:27" x14ac:dyDescent="0.2">
      <c r="B22" s="402" t="s">
        <v>505</v>
      </c>
      <c r="C22" s="474">
        <f>'NFR-budsjett-SFF'!C22+'NFR SFF - Partner 1'!C22+'NFR SFF - Partner 2'!C22+'NFR SFF - Partner 3'!C22+'NFR SFF - Partner 4'!C22+'NFR SFF - Partner 5'!C22+'NFR SFF - Partner 6'!C22+'NFR SFF - Partner 7'!C22+'NFR SFF - Partner 8'!C22+'NFR SFF - Partner 9'!C22+'NFR SFF - Partner 10'!C22</f>
        <v>0</v>
      </c>
      <c r="D22" s="474">
        <f>'NFR-budsjett-SFF'!D22+'NFR SFF - Partner 1'!D22+'NFR SFF - Partner 2'!D22+'NFR SFF - Partner 3'!D22+'NFR SFF - Partner 4'!D22+'NFR SFF - Partner 5'!D22+'NFR SFF - Partner 6'!D22+'NFR SFF - Partner 7'!D22+'NFR SFF - Partner 8'!D22+'NFR SFF - Partner 9'!D22+'NFR SFF - Partner 10'!D22</f>
        <v>1277497.5</v>
      </c>
      <c r="E22" s="474">
        <f>'NFR-budsjett-SFF'!E22+'NFR SFF - Partner 1'!E22+'NFR SFF - Partner 2'!E22+'NFR SFF - Partner 3'!E22+'NFR SFF - Partner 4'!E22+'NFR SFF - Partner 5'!E22+'NFR SFF - Partner 6'!E22+'NFR SFF - Partner 7'!E22+'NFR SFF - Partner 8'!E22+'NFR SFF - Partner 9'!E22+'NFR SFF - Partner 10'!E22</f>
        <v>0</v>
      </c>
      <c r="F22" s="474">
        <f>'NFR-budsjett-SFF'!F22+'NFR SFF - Partner 1'!F22+'NFR SFF - Partner 2'!F22+'NFR SFF - Partner 3'!F22+'NFR SFF - Partner 4'!F22+'NFR SFF - Partner 5'!F22+'NFR SFF - Partner 6'!F22+'NFR SFF - Partner 7'!F22+'NFR SFF - Partner 8'!F22+'NFR SFF - Partner 9'!F22+'NFR SFF - Partner 10'!F22</f>
        <v>0</v>
      </c>
      <c r="G22" s="474">
        <f>'NFR-budsjett-SFF'!G22+'NFR SFF - Partner 1'!G22+'NFR SFF - Partner 2'!G22+'NFR SFF - Partner 3'!G22+'NFR SFF - Partner 4'!G22+'NFR SFF - Partner 5'!G22+'NFR SFF - Partner 6'!G22+'NFR SFF - Partner 7'!G22+'NFR SFF - Partner 8'!G22+'NFR SFF - Partner 9'!G22+'NFR SFF - Partner 10'!G22</f>
        <v>0</v>
      </c>
      <c r="H22" s="474">
        <f>'NFR-budsjett-SFF'!H22+'NFR SFF - Partner 1'!H22+'NFR SFF - Partner 2'!H22+'NFR SFF - Partner 3'!H22+'NFR SFF - Partner 4'!H22+'NFR SFF - Partner 5'!H22+'NFR SFF - Partner 6'!H22+'NFR SFF - Partner 7'!H22+'NFR SFF - Partner 8'!H22+'NFR SFF - Partner 9'!H22+'NFR SFF - Partner 10'!H22</f>
        <v>0</v>
      </c>
      <c r="I22" s="474">
        <f>'NFR-budsjett-SFF'!I22+'NFR SFF - Partner 1'!I22+'NFR SFF - Partner 2'!I22+'NFR SFF - Partner 3'!I22+'NFR SFF - Partner 4'!I22+'NFR SFF - Partner 5'!I22+'NFR SFF - Partner 6'!I22+'NFR SFF - Partner 7'!I22+'NFR SFF - Partner 8'!I22+'NFR SFF - Partner 9'!I22+'NFR SFF - Partner 10'!I22</f>
        <v>0</v>
      </c>
      <c r="J22" s="474">
        <f>'NFR-budsjett-SFF'!J22+'NFR SFF - Partner 1'!J22+'NFR SFF - Partner 2'!J22+'NFR SFF - Partner 3'!J22+'NFR SFF - Partner 4'!J22+'NFR SFF - Partner 5'!J22+'NFR SFF - Partner 6'!J22+'NFR SFF - Partner 7'!J22+'NFR SFF - Partner 8'!J22+'NFR SFF - Partner 9'!J22+'NFR SFF - Partner 10'!J22</f>
        <v>0</v>
      </c>
      <c r="K22" s="474">
        <f>'NFR-budsjett-SFF'!K22+'NFR SFF - Partner 1'!K22+'NFR SFF - Partner 2'!K22+'NFR SFF - Partner 3'!K22+'NFR SFF - Partner 4'!K22+'NFR SFF - Partner 5'!K22+'NFR SFF - Partner 6'!K22+'NFR SFF - Partner 7'!K22+'NFR SFF - Partner 8'!K22+'NFR SFF - Partner 9'!K22+'NFR SFF - Partner 10'!K22</f>
        <v>0</v>
      </c>
      <c r="L22" s="474">
        <f>'NFR-budsjett-SFF'!L22+'NFR SFF - Partner 1'!L22+'NFR SFF - Partner 2'!L22+'NFR SFF - Partner 3'!L22+'NFR SFF - Partner 4'!L22+'NFR SFF - Partner 5'!L22+'NFR SFF - Partner 6'!L22+'NFR SFF - Partner 7'!L22+'NFR SFF - Partner 8'!L22+'NFR SFF - Partner 9'!L22+'NFR SFF - Partner 10'!L22</f>
        <v>0</v>
      </c>
      <c r="M22" s="474">
        <f>'NFR-budsjett-SFF'!M22+'NFR SFF - Partner 1'!M22+'NFR SFF - Partner 2'!M22+'NFR SFF - Partner 3'!M22+'NFR SFF - Partner 4'!M22+'NFR SFF - Partner 5'!M22+'NFR SFF - Partner 6'!M22+'NFR SFF - Partner 7'!M22+'NFR SFF - Partner 8'!M22+'NFR SFF - Partner 9'!M22+'NFR SFF - Partner 10'!M22</f>
        <v>0</v>
      </c>
      <c r="N22" s="474">
        <f>'NFR-budsjett-SFF'!N22+'NFR SFF - Partner 1'!N22+'NFR SFF - Partner 2'!N22+'NFR SFF - Partner 3'!N22+'NFR SFF - Partner 4'!N22+'NFR SFF - Partner 5'!N22+'NFR SFF - Partner 6'!N22+'NFR SFF - Partner 7'!N22+'NFR SFF - Partner 8'!N22+'NFR SFF - Partner 9'!N22+'NFR SFF - Partner 10'!N22</f>
        <v>0</v>
      </c>
      <c r="O22" s="474">
        <f>'NFR-budsjett-SFF'!O22+'NFR SFF - Partner 1'!O22+'NFR SFF - Partner 2'!O22+'NFR SFF - Partner 3'!O22+'NFR SFF - Partner 4'!O22+'NFR SFF - Partner 5'!O22+'NFR SFF - Partner 6'!O22+'NFR SFF - Partner 7'!O22+'NFR SFF - Partner 8'!O22+'NFR SFF - Partner 9'!O22+'NFR SFF - Partner 10'!O22</f>
        <v>0</v>
      </c>
      <c r="P22" s="476">
        <f t="shared" si="10"/>
        <v>1277497.5</v>
      </c>
      <c r="Q22" s="474">
        <f t="shared" si="9"/>
        <v>0</v>
      </c>
      <c r="R22" s="112"/>
      <c r="S22" s="417" t="s">
        <v>506</v>
      </c>
      <c r="T22" s="417"/>
      <c r="U22" s="417"/>
      <c r="V22" s="417"/>
      <c r="W22" s="417"/>
      <c r="X22" s="417"/>
      <c r="Y22" s="417"/>
      <c r="Z22" s="417"/>
      <c r="AA22" s="417"/>
    </row>
    <row r="23" spans="2:27" x14ac:dyDescent="0.2">
      <c r="B23" s="413" t="s">
        <v>507</v>
      </c>
      <c r="C23" s="474">
        <f>'NFR-budsjett-SFF'!C23+'NFR SFF - Partner 1'!C23+'NFR SFF - Partner 2'!C23+'NFR SFF - Partner 3'!C23+'NFR SFF - Partner 4'!C23+'NFR SFF - Partner 5'!C23+'NFR SFF - Partner 6'!C23+'NFR SFF - Partner 7'!C23+'NFR SFF - Partner 8'!C23+'NFR SFF - Partner 9'!C23+'NFR SFF - Partner 10'!C23</f>
        <v>0</v>
      </c>
      <c r="D23" s="474">
        <f>'NFR-budsjett-SFF'!D23+'NFR SFF - Partner 1'!D23+'NFR SFF - Partner 2'!D23+'NFR SFF - Partner 3'!D23+'NFR SFF - Partner 4'!D23+'NFR SFF - Partner 5'!D23+'NFR SFF - Partner 6'!D23+'NFR SFF - Partner 7'!D23+'NFR SFF - Partner 8'!D23+'NFR SFF - Partner 9'!D23+'NFR SFF - Partner 10'!D23</f>
        <v>0</v>
      </c>
      <c r="E23" s="474">
        <f>'NFR-budsjett-SFF'!E23+'NFR SFF - Partner 1'!E23+'NFR SFF - Partner 2'!E23+'NFR SFF - Partner 3'!E23+'NFR SFF - Partner 4'!E23+'NFR SFF - Partner 5'!E23+'NFR SFF - Partner 6'!E23+'NFR SFF - Partner 7'!E23+'NFR SFF - Partner 8'!E23+'NFR SFF - Partner 9'!E23+'NFR SFF - Partner 10'!E23</f>
        <v>0</v>
      </c>
      <c r="F23" s="474">
        <f>'NFR-budsjett-SFF'!F23+'NFR SFF - Partner 1'!F23+'NFR SFF - Partner 2'!F23+'NFR SFF - Partner 3'!F23+'NFR SFF - Partner 4'!F23+'NFR SFF - Partner 5'!F23+'NFR SFF - Partner 6'!F23+'NFR SFF - Partner 7'!F23+'NFR SFF - Partner 8'!F23+'NFR SFF - Partner 9'!F23+'NFR SFF - Partner 10'!F23</f>
        <v>0</v>
      </c>
      <c r="G23" s="474">
        <f>'NFR-budsjett-SFF'!G23+'NFR SFF - Partner 1'!G23+'NFR SFF - Partner 2'!G23+'NFR SFF - Partner 3'!G23+'NFR SFF - Partner 4'!G23+'NFR SFF - Partner 5'!G23+'NFR SFF - Partner 6'!G23+'NFR SFF - Partner 7'!G23+'NFR SFF - Partner 8'!G23+'NFR SFF - Partner 9'!G23+'NFR SFF - Partner 10'!G23</f>
        <v>0</v>
      </c>
      <c r="H23" s="474">
        <f>'NFR-budsjett-SFF'!H23+'NFR SFF - Partner 1'!H23+'NFR SFF - Partner 2'!H23+'NFR SFF - Partner 3'!H23+'NFR SFF - Partner 4'!H23+'NFR SFF - Partner 5'!H23+'NFR SFF - Partner 6'!H23+'NFR SFF - Partner 7'!H23+'NFR SFF - Partner 8'!H23+'NFR SFF - Partner 9'!H23+'NFR SFF - Partner 10'!H23</f>
        <v>0</v>
      </c>
      <c r="I23" s="474">
        <f>'NFR-budsjett-SFF'!I23+'NFR SFF - Partner 1'!I23+'NFR SFF - Partner 2'!I23+'NFR SFF - Partner 3'!I23+'NFR SFF - Partner 4'!I23+'NFR SFF - Partner 5'!I23+'NFR SFF - Partner 6'!I23+'NFR SFF - Partner 7'!I23+'NFR SFF - Partner 8'!I23+'NFR SFF - Partner 9'!I23+'NFR SFF - Partner 10'!I23</f>
        <v>0</v>
      </c>
      <c r="J23" s="474">
        <f>'NFR-budsjett-SFF'!J23+'NFR SFF - Partner 1'!J23+'NFR SFF - Partner 2'!J23+'NFR SFF - Partner 3'!J23+'NFR SFF - Partner 4'!J23+'NFR SFF - Partner 5'!J23+'NFR SFF - Partner 6'!J23+'NFR SFF - Partner 7'!J23+'NFR SFF - Partner 8'!J23+'NFR SFF - Partner 9'!J23+'NFR SFF - Partner 10'!J23</f>
        <v>0</v>
      </c>
      <c r="K23" s="474">
        <f>'NFR-budsjett-SFF'!K23+'NFR SFF - Partner 1'!K23+'NFR SFF - Partner 2'!K23+'NFR SFF - Partner 3'!K23+'NFR SFF - Partner 4'!K23+'NFR SFF - Partner 5'!K23+'NFR SFF - Partner 6'!K23+'NFR SFF - Partner 7'!K23+'NFR SFF - Partner 8'!K23+'NFR SFF - Partner 9'!K23+'NFR SFF - Partner 10'!K23</f>
        <v>0</v>
      </c>
      <c r="L23" s="474">
        <f>'NFR-budsjett-SFF'!L23+'NFR SFF - Partner 1'!L23+'NFR SFF - Partner 2'!L23+'NFR SFF - Partner 3'!L23+'NFR SFF - Partner 4'!L23+'NFR SFF - Partner 5'!L23+'NFR SFF - Partner 6'!L23+'NFR SFF - Partner 7'!L23+'NFR SFF - Partner 8'!L23+'NFR SFF - Partner 9'!L23+'NFR SFF - Partner 10'!L23</f>
        <v>0</v>
      </c>
      <c r="M23" s="474">
        <f>'NFR-budsjett-SFF'!M23+'NFR SFF - Partner 1'!M23+'NFR SFF - Partner 2'!M23+'NFR SFF - Partner 3'!M23+'NFR SFF - Partner 4'!M23+'NFR SFF - Partner 5'!M23+'NFR SFF - Partner 6'!M23+'NFR SFF - Partner 7'!M23+'NFR SFF - Partner 8'!M23+'NFR SFF - Partner 9'!M23+'NFR SFF - Partner 10'!M23</f>
        <v>0</v>
      </c>
      <c r="N23" s="474">
        <f>'NFR-budsjett-SFF'!N23+'NFR SFF - Partner 1'!N23+'NFR SFF - Partner 2'!N23+'NFR SFF - Partner 3'!N23+'NFR SFF - Partner 4'!N23+'NFR SFF - Partner 5'!N23+'NFR SFF - Partner 6'!N23+'NFR SFF - Partner 7'!N23+'NFR SFF - Partner 8'!N23+'NFR SFF - Partner 9'!N23+'NFR SFF - Partner 10'!N23</f>
        <v>0</v>
      </c>
      <c r="O23" s="474">
        <f>'NFR-budsjett-SFF'!O23+'NFR SFF - Partner 1'!O23+'NFR SFF - Partner 2'!O23+'NFR SFF - Partner 3'!O23+'NFR SFF - Partner 4'!O23+'NFR SFF - Partner 5'!O23+'NFR SFF - Partner 6'!O23+'NFR SFF - Partner 7'!O23+'NFR SFF - Partner 8'!O23+'NFR SFF - Partner 9'!O23+'NFR SFF - Partner 10'!O23</f>
        <v>0</v>
      </c>
      <c r="P23" s="476">
        <f t="shared" si="10"/>
        <v>0</v>
      </c>
      <c r="Q23" s="474">
        <f t="shared" si="9"/>
        <v>0</v>
      </c>
      <c r="R23" s="112"/>
      <c r="S23" s="417" t="s">
        <v>508</v>
      </c>
      <c r="T23" s="417"/>
      <c r="U23" s="417"/>
      <c r="V23" s="417"/>
      <c r="W23" s="417"/>
      <c r="X23" s="417"/>
      <c r="Y23" s="417"/>
      <c r="Z23" s="417"/>
      <c r="AA23" s="417"/>
    </row>
    <row r="24" spans="2:27" x14ac:dyDescent="0.2">
      <c r="B24" s="407" t="s">
        <v>509</v>
      </c>
      <c r="C24" s="475">
        <f t="shared" ref="C24:L24" si="11">C8</f>
        <v>0</v>
      </c>
      <c r="D24" s="475">
        <f t="shared" si="11"/>
        <v>2766603.6672204328</v>
      </c>
      <c r="E24" s="475">
        <f t="shared" si="11"/>
        <v>0</v>
      </c>
      <c r="F24" s="475">
        <f t="shared" si="11"/>
        <v>0</v>
      </c>
      <c r="G24" s="475">
        <f t="shared" si="11"/>
        <v>0</v>
      </c>
      <c r="H24" s="475">
        <f t="shared" si="11"/>
        <v>0</v>
      </c>
      <c r="I24" s="475">
        <f t="shared" si="11"/>
        <v>0</v>
      </c>
      <c r="J24" s="475">
        <f t="shared" si="11"/>
        <v>0</v>
      </c>
      <c r="K24" s="475">
        <f t="shared" si="11"/>
        <v>0</v>
      </c>
      <c r="L24" s="475">
        <f t="shared" si="11"/>
        <v>0</v>
      </c>
      <c r="M24" s="475">
        <f>M8</f>
        <v>0</v>
      </c>
      <c r="N24" s="475">
        <f t="shared" ref="N24:O24" si="12">N8</f>
        <v>0</v>
      </c>
      <c r="O24" s="475">
        <f t="shared" si="12"/>
        <v>0</v>
      </c>
      <c r="P24" s="475">
        <f t="shared" ref="P24:Q24" si="13">SUM(P19:P23)</f>
        <v>2766603.6672204328</v>
      </c>
      <c r="Q24" s="475">
        <f t="shared" si="13"/>
        <v>0</v>
      </c>
      <c r="R24" s="112"/>
      <c r="S24" s="417" t="s">
        <v>510</v>
      </c>
      <c r="T24" s="417"/>
      <c r="U24" s="417"/>
      <c r="V24" s="417"/>
      <c r="W24" s="417"/>
      <c r="X24" s="417"/>
      <c r="Y24" s="417"/>
      <c r="Z24" s="417"/>
      <c r="AA24" s="417"/>
    </row>
    <row r="25" spans="2:27" x14ac:dyDescent="0.2">
      <c r="B25" s="414"/>
      <c r="C25" s="415"/>
      <c r="D25" s="415"/>
      <c r="E25" s="415"/>
      <c r="F25" s="415"/>
      <c r="G25" s="415"/>
      <c r="H25" s="415"/>
      <c r="I25" s="415"/>
      <c r="J25" s="415"/>
      <c r="K25" s="415"/>
      <c r="L25" s="415"/>
      <c r="M25" s="415"/>
      <c r="N25" s="415"/>
      <c r="O25" s="415"/>
      <c r="P25" s="415"/>
      <c r="Q25" s="415"/>
      <c r="R25" s="112"/>
      <c r="S25" s="417" t="s">
        <v>511</v>
      </c>
      <c r="T25" s="417"/>
      <c r="U25" s="417"/>
      <c r="V25" s="417"/>
      <c r="W25" s="417"/>
      <c r="X25" s="417"/>
      <c r="Y25" s="417"/>
      <c r="Z25" s="417"/>
      <c r="AA25" s="417"/>
    </row>
    <row r="26" spans="2:27" x14ac:dyDescent="0.2">
      <c r="C26" s="50"/>
      <c r="D26" s="50"/>
      <c r="E26" s="50"/>
      <c r="F26" s="50"/>
      <c r="G26" s="50"/>
      <c r="H26" s="50"/>
      <c r="I26" s="50"/>
      <c r="J26" s="50"/>
      <c r="K26" s="50"/>
      <c r="L26" s="50"/>
      <c r="M26" s="50"/>
      <c r="N26" s="50"/>
      <c r="O26" s="50"/>
      <c r="P26" s="50"/>
      <c r="Q26" s="47"/>
    </row>
    <row r="27" spans="2:27" ht="15" x14ac:dyDescent="0.25">
      <c r="B27" s="201"/>
      <c r="C27" s="201"/>
      <c r="D27" s="201"/>
      <c r="E27" s="201"/>
      <c r="F27" s="201"/>
      <c r="G27" s="201"/>
      <c r="H27" s="201"/>
      <c r="I27" s="201"/>
      <c r="J27" s="201"/>
      <c r="K27" s="201"/>
      <c r="L27" s="201"/>
      <c r="M27" s="201"/>
      <c r="N27" s="201"/>
      <c r="O27" s="201"/>
      <c r="P27" s="201"/>
      <c r="Q27" s="78"/>
    </row>
    <row r="28" spans="2:27" x14ac:dyDescent="0.2">
      <c r="B28" s="52"/>
      <c r="C28" s="53"/>
      <c r="D28" s="53"/>
      <c r="E28" s="53"/>
      <c r="F28" s="53"/>
      <c r="G28" s="53"/>
      <c r="H28" s="53"/>
      <c r="I28" s="53"/>
      <c r="J28" s="53"/>
      <c r="K28" s="53"/>
      <c r="L28" s="53"/>
      <c r="M28" s="53"/>
      <c r="N28" s="53"/>
      <c r="O28" s="53"/>
      <c r="P28" s="53"/>
    </row>
    <row r="29" spans="2:27" ht="15.75" x14ac:dyDescent="0.25">
      <c r="B29" s="421" t="s">
        <v>512</v>
      </c>
      <c r="C29" s="630">
        <f>C3</f>
        <v>1</v>
      </c>
      <c r="D29" s="630">
        <f t="shared" ref="D29:O29" si="14">D3</f>
        <v>2</v>
      </c>
      <c r="E29" s="630">
        <f t="shared" si="14"/>
        <v>3</v>
      </c>
      <c r="F29" s="630">
        <f t="shared" si="14"/>
        <v>4</v>
      </c>
      <c r="G29" s="630">
        <f t="shared" si="14"/>
        <v>5</v>
      </c>
      <c r="H29" s="630">
        <f t="shared" si="14"/>
        <v>6</v>
      </c>
      <c r="I29" s="630">
        <f t="shared" si="14"/>
        <v>7</v>
      </c>
      <c r="J29" s="630">
        <f t="shared" si="14"/>
        <v>8</v>
      </c>
      <c r="K29" s="630">
        <f t="shared" si="14"/>
        <v>9</v>
      </c>
      <c r="L29" s="630">
        <f t="shared" si="14"/>
        <v>10</v>
      </c>
      <c r="M29" s="630">
        <f t="shared" si="14"/>
        <v>11</v>
      </c>
      <c r="N29" s="630">
        <f t="shared" si="14"/>
        <v>12</v>
      </c>
      <c r="O29" s="630">
        <f t="shared" si="14"/>
        <v>13</v>
      </c>
      <c r="P29" s="403" t="s">
        <v>144</v>
      </c>
      <c r="Q29" s="412" t="s">
        <v>482</v>
      </c>
      <c r="R29" s="112"/>
      <c r="S29" s="112"/>
      <c r="T29" s="112"/>
      <c r="U29" s="112"/>
      <c r="V29" s="112"/>
      <c r="W29" s="112"/>
      <c r="X29" s="112"/>
      <c r="Y29" s="112"/>
      <c r="Z29" s="112"/>
      <c r="AA29" s="112"/>
    </row>
    <row r="30" spans="2:27" ht="15" x14ac:dyDescent="0.25">
      <c r="B30" s="631" t="s">
        <v>513</v>
      </c>
      <c r="C30" s="477">
        <f>'NFR-budsjett-SFF'!C30+'NFR SFF - Partner 1'!C30+'NFR SFF - Partner 2'!C30+'NFR SFF - Partner 3'!C30+'NFR SFF - Partner 4'!C30+'NFR SFF - Partner 5'!C30+'NFR SFF - Partner 6'!C30+'NFR SFF - Partner 7'!C30+'NFR SFF - Partner 8'!C30+'NFR SFF - Partner 9'!C30+'NFR SFF - Partner 10'!C30</f>
        <v>0</v>
      </c>
      <c r="D30" s="477">
        <f>'NFR-budsjett-SFF'!D30+'NFR SFF - Partner 1'!D30+'NFR SFF - Partner 2'!D30+'NFR SFF - Partner 3'!D30+'NFR SFF - Partner 4'!D30+'NFR SFF - Partner 5'!D30+'NFR SFF - Partner 6'!D30+'NFR SFF - Partner 7'!D30+'NFR SFF - Partner 8'!D30+'NFR SFF - Partner 9'!D30+'NFR SFF - Partner 10'!D30</f>
        <v>2766603.6672204328</v>
      </c>
      <c r="E30" s="477">
        <f>'NFR-budsjett-SFF'!E30+'NFR SFF - Partner 1'!E30+'NFR SFF - Partner 2'!E30+'NFR SFF - Partner 3'!E30+'NFR SFF - Partner 4'!E30+'NFR SFF - Partner 5'!E30+'NFR SFF - Partner 6'!E30+'NFR SFF - Partner 7'!E30+'NFR SFF - Partner 8'!E30+'NFR SFF - Partner 9'!E30+'NFR SFF - Partner 10'!E30</f>
        <v>0</v>
      </c>
      <c r="F30" s="477">
        <f>'NFR-budsjett-SFF'!F30+'NFR SFF - Partner 1'!F30+'NFR SFF - Partner 2'!F30+'NFR SFF - Partner 3'!F30+'NFR SFF - Partner 4'!F30+'NFR SFF - Partner 5'!F30+'NFR SFF - Partner 6'!F30+'NFR SFF - Partner 7'!F30+'NFR SFF - Partner 8'!F30+'NFR SFF - Partner 9'!F30+'NFR SFF - Partner 10'!F30</f>
        <v>0</v>
      </c>
      <c r="G30" s="477">
        <f>'NFR-budsjett-SFF'!G30+'NFR SFF - Partner 1'!G30+'NFR SFF - Partner 2'!G30+'NFR SFF - Partner 3'!G30+'NFR SFF - Partner 4'!G30+'NFR SFF - Partner 5'!G30+'NFR SFF - Partner 6'!G30+'NFR SFF - Partner 7'!G30+'NFR SFF - Partner 8'!G30+'NFR SFF - Partner 9'!G30+'NFR SFF - Partner 10'!G30</f>
        <v>0</v>
      </c>
      <c r="H30" s="477">
        <f>'NFR-budsjett-SFF'!H30+'NFR SFF - Partner 1'!H30+'NFR SFF - Partner 2'!H30+'NFR SFF - Partner 3'!H30+'NFR SFF - Partner 4'!H30+'NFR SFF - Partner 5'!H30+'NFR SFF - Partner 6'!H30+'NFR SFF - Partner 7'!H30+'NFR SFF - Partner 8'!H30+'NFR SFF - Partner 9'!H30+'NFR SFF - Partner 10'!H30</f>
        <v>0</v>
      </c>
      <c r="I30" s="477">
        <f>'NFR-budsjett-SFF'!I30+'NFR SFF - Partner 1'!I30+'NFR SFF - Partner 2'!I30+'NFR SFF - Partner 3'!I30+'NFR SFF - Partner 4'!I30+'NFR SFF - Partner 5'!I30+'NFR SFF - Partner 6'!I30+'NFR SFF - Partner 7'!I30+'NFR SFF - Partner 8'!I30+'NFR SFF - Partner 9'!I30+'NFR SFF - Partner 10'!I30</f>
        <v>0</v>
      </c>
      <c r="J30" s="477">
        <f>'NFR-budsjett-SFF'!J30+'NFR SFF - Partner 1'!J30+'NFR SFF - Partner 2'!J30+'NFR SFF - Partner 3'!J30+'NFR SFF - Partner 4'!J30+'NFR SFF - Partner 5'!J30+'NFR SFF - Partner 6'!J30+'NFR SFF - Partner 7'!J30+'NFR SFF - Partner 8'!J30+'NFR SFF - Partner 9'!J30+'NFR SFF - Partner 10'!J30</f>
        <v>0</v>
      </c>
      <c r="K30" s="477">
        <f>'NFR-budsjett-SFF'!K30+'NFR SFF - Partner 1'!K30+'NFR SFF - Partner 2'!K30+'NFR SFF - Partner 3'!K30+'NFR SFF - Partner 4'!K30+'NFR SFF - Partner 5'!K30+'NFR SFF - Partner 6'!K30+'NFR SFF - Partner 7'!K30+'NFR SFF - Partner 8'!K30+'NFR SFF - Partner 9'!K30+'NFR SFF - Partner 10'!K30</f>
        <v>0</v>
      </c>
      <c r="L30" s="477">
        <f>'NFR-budsjett-SFF'!L30+'NFR SFF - Partner 1'!L30+'NFR SFF - Partner 2'!L30+'NFR SFF - Partner 3'!L30+'NFR SFF - Partner 4'!L30+'NFR SFF - Partner 5'!L30+'NFR SFF - Partner 6'!L30+'NFR SFF - Partner 7'!L30+'NFR SFF - Partner 8'!L30+'NFR SFF - Partner 9'!L30+'NFR SFF - Partner 10'!L30</f>
        <v>0</v>
      </c>
      <c r="M30" s="477">
        <f>'NFR-budsjett-SFF'!M30+'NFR SFF - Partner 1'!M30+'NFR SFF - Partner 2'!M30+'NFR SFF - Partner 3'!M30+'NFR SFF - Partner 4'!M30+'NFR SFF - Partner 5'!M30+'NFR SFF - Partner 6'!M30+'NFR SFF - Partner 7'!M30+'NFR SFF - Partner 8'!M30+'NFR SFF - Partner 9'!M30+'NFR SFF - Partner 10'!M30</f>
        <v>0</v>
      </c>
      <c r="N30" s="477">
        <f>'NFR-budsjett-SFF'!N30+'NFR SFF - Partner 1'!N30+'NFR SFF - Partner 2'!N30+'NFR SFF - Partner 3'!N30+'NFR SFF - Partner 4'!N30+'NFR SFF - Partner 5'!N30+'NFR SFF - Partner 6'!N30+'NFR SFF - Partner 7'!N30+'NFR SFF - Partner 8'!N30+'NFR SFF - Partner 9'!N30+'NFR SFF - Partner 10'!N30</f>
        <v>0</v>
      </c>
      <c r="O30" s="477">
        <f>'NFR-budsjett-SFF'!O30+'NFR SFF - Partner 1'!O30+'NFR SFF - Partner 2'!O30+'NFR SFF - Partner 3'!O30+'NFR SFF - Partner 4'!O30+'NFR SFF - Partner 5'!O30+'NFR SFF - Partner 6'!O30+'NFR SFF - Partner 7'!O30+'NFR SFF - Partner 8'!O30+'NFR SFF - Partner 9'!O30+'NFR SFF - Partner 10'!O30</f>
        <v>0</v>
      </c>
      <c r="P30" s="475">
        <f>SUM(C30:O30)</f>
        <v>2766603.6672204328</v>
      </c>
      <c r="Q30" s="474">
        <f t="shared" ref="Q30:Q32" si="15">SUM(K30:O30)</f>
        <v>0</v>
      </c>
      <c r="R30" s="112"/>
      <c r="S30" s="112"/>
      <c r="T30" s="112"/>
      <c r="U30" s="112"/>
      <c r="V30" s="112"/>
      <c r="W30" s="112"/>
      <c r="X30" s="112"/>
      <c r="Y30" s="112"/>
      <c r="Z30" s="112"/>
      <c r="AA30" s="112"/>
    </row>
    <row r="31" spans="2:27" ht="15" x14ac:dyDescent="0.25">
      <c r="B31" s="631" t="s">
        <v>514</v>
      </c>
      <c r="C31" s="474">
        <f>'NFR-budsjett-SFF'!C31+'NFR SFF - Partner 1'!C31+'NFR SFF - Partner 2'!C31+'NFR SFF - Partner 3'!C31+'NFR SFF - Partner 4'!C31+'NFR SFF - Partner 5'!C31+'NFR SFF - Partner 6'!C31+'NFR SFF - Partner 7'!C31+'NFR SFF - Partner 8'!C31+'NFR SFF - Partner 9'!C31+'NFR SFF - Partner 10'!C31</f>
        <v>0</v>
      </c>
      <c r="D31" s="474">
        <f>'NFR-budsjett-SFF'!D31+'NFR SFF - Partner 1'!D31+'NFR SFF - Partner 2'!D31+'NFR SFF - Partner 3'!D31+'NFR SFF - Partner 4'!D31+'NFR SFF - Partner 5'!D31+'NFR SFF - Partner 6'!D31+'NFR SFF - Partner 7'!D31+'NFR SFF - Partner 8'!D31+'NFR SFF - Partner 9'!D31+'NFR SFF - Partner 10'!D31</f>
        <v>0</v>
      </c>
      <c r="E31" s="474">
        <f>'NFR-budsjett-SFF'!E31+'NFR SFF - Partner 1'!E31+'NFR SFF - Partner 2'!E31+'NFR SFF - Partner 3'!E31+'NFR SFF - Partner 4'!E31+'NFR SFF - Partner 5'!E31+'NFR SFF - Partner 6'!E31+'NFR SFF - Partner 7'!E31+'NFR SFF - Partner 8'!E31+'NFR SFF - Partner 9'!E31+'NFR SFF - Partner 10'!E31</f>
        <v>0</v>
      </c>
      <c r="F31" s="474">
        <f>'NFR-budsjett-SFF'!F31+'NFR SFF - Partner 1'!F31+'NFR SFF - Partner 2'!F31+'NFR SFF - Partner 3'!F31+'NFR SFF - Partner 4'!F31+'NFR SFF - Partner 5'!F31+'NFR SFF - Partner 6'!F31+'NFR SFF - Partner 7'!F31+'NFR SFF - Partner 8'!F31+'NFR SFF - Partner 9'!F31+'NFR SFF - Partner 10'!F31</f>
        <v>0</v>
      </c>
      <c r="G31" s="474">
        <f>'NFR-budsjett-SFF'!G31+'NFR SFF - Partner 1'!G31+'NFR SFF - Partner 2'!G31+'NFR SFF - Partner 3'!G31+'NFR SFF - Partner 4'!G31+'NFR SFF - Partner 5'!G31+'NFR SFF - Partner 6'!G31+'NFR SFF - Partner 7'!G31+'NFR SFF - Partner 8'!G31+'NFR SFF - Partner 9'!G31+'NFR SFF - Partner 10'!G31</f>
        <v>0</v>
      </c>
      <c r="H31" s="474">
        <f>'NFR-budsjett-SFF'!H31+'NFR SFF - Partner 1'!H31+'NFR SFF - Partner 2'!H31+'NFR SFF - Partner 3'!H31+'NFR SFF - Partner 4'!H31+'NFR SFF - Partner 5'!H31+'NFR SFF - Partner 6'!H31+'NFR SFF - Partner 7'!H31+'NFR SFF - Partner 8'!H31+'NFR SFF - Partner 9'!H31+'NFR SFF - Partner 10'!H31</f>
        <v>0</v>
      </c>
      <c r="I31" s="474">
        <f>'NFR-budsjett-SFF'!I31+'NFR SFF - Partner 1'!I31+'NFR SFF - Partner 2'!I31+'NFR SFF - Partner 3'!I31+'NFR SFF - Partner 4'!I31+'NFR SFF - Partner 5'!I31+'NFR SFF - Partner 6'!I31+'NFR SFF - Partner 7'!I31+'NFR SFF - Partner 8'!I31+'NFR SFF - Partner 9'!I31+'NFR SFF - Partner 10'!I31</f>
        <v>0</v>
      </c>
      <c r="J31" s="474">
        <f>'NFR-budsjett-SFF'!J31+'NFR SFF - Partner 1'!J31+'NFR SFF - Partner 2'!J31+'NFR SFF - Partner 3'!J31+'NFR SFF - Partner 4'!J31+'NFR SFF - Partner 5'!J31+'NFR SFF - Partner 6'!J31+'NFR SFF - Partner 7'!J31+'NFR SFF - Partner 8'!J31+'NFR SFF - Partner 9'!J31+'NFR SFF - Partner 10'!J31</f>
        <v>0</v>
      </c>
      <c r="K31" s="474">
        <f>'NFR-budsjett-SFF'!K31+'NFR SFF - Partner 1'!K31+'NFR SFF - Partner 2'!K31+'NFR SFF - Partner 3'!K31+'NFR SFF - Partner 4'!K31+'NFR SFF - Partner 5'!K31+'NFR SFF - Partner 6'!K31+'NFR SFF - Partner 7'!K31+'NFR SFF - Partner 8'!K31+'NFR SFF - Partner 9'!K31+'NFR SFF - Partner 10'!K31</f>
        <v>0</v>
      </c>
      <c r="L31" s="474">
        <f>'NFR-budsjett-SFF'!L31+'NFR SFF - Partner 1'!L31+'NFR SFF - Partner 2'!L31+'NFR SFF - Partner 3'!L31+'NFR SFF - Partner 4'!L31+'NFR SFF - Partner 5'!L31+'NFR SFF - Partner 6'!L31+'NFR SFF - Partner 7'!L31+'NFR SFF - Partner 8'!L31+'NFR SFF - Partner 9'!L31+'NFR SFF - Partner 10'!L31</f>
        <v>0</v>
      </c>
      <c r="M31" s="474">
        <f>'NFR-budsjett-SFF'!M31+'NFR SFF - Partner 1'!M31+'NFR SFF - Partner 2'!M31+'NFR SFF - Partner 3'!M31+'NFR SFF - Partner 4'!M31+'NFR SFF - Partner 5'!M31+'NFR SFF - Partner 6'!M31+'NFR SFF - Partner 7'!M31+'NFR SFF - Partner 8'!M31+'NFR SFF - Partner 9'!M31+'NFR SFF - Partner 10'!M31</f>
        <v>0</v>
      </c>
      <c r="N31" s="474">
        <f>'NFR-budsjett-SFF'!N31+'NFR SFF - Partner 1'!N31+'NFR SFF - Partner 2'!N31+'NFR SFF - Partner 3'!N31+'NFR SFF - Partner 4'!N31+'NFR SFF - Partner 5'!N31+'NFR SFF - Partner 6'!N31+'NFR SFF - Partner 7'!N31+'NFR SFF - Partner 8'!N31+'NFR SFF - Partner 9'!N31+'NFR SFF - Partner 10'!N31</f>
        <v>0</v>
      </c>
      <c r="O31" s="474">
        <f>'NFR-budsjett-SFF'!O31+'NFR SFF - Partner 1'!O31+'NFR SFF - Partner 2'!O31+'NFR SFF - Partner 3'!O31+'NFR SFF - Partner 4'!O31+'NFR SFF - Partner 5'!O31+'NFR SFF - Partner 6'!O31+'NFR SFF - Partner 7'!O31+'NFR SFF - Partner 8'!O31+'NFR SFF - Partner 9'!O31+'NFR SFF - Partner 10'!O31</f>
        <v>0</v>
      </c>
      <c r="P31" s="475">
        <f t="shared" ref="P31:P32" si="16">SUM(C31:O31)</f>
        <v>0</v>
      </c>
      <c r="Q31" s="474">
        <f t="shared" si="15"/>
        <v>0</v>
      </c>
      <c r="R31" s="112"/>
      <c r="S31" s="112"/>
      <c r="T31" s="112"/>
    </row>
    <row r="32" spans="2:27" ht="15" x14ac:dyDescent="0.25">
      <c r="B32" s="631" t="s">
        <v>515</v>
      </c>
      <c r="C32" s="474">
        <f>'NFR-budsjett-SFF'!C32+'NFR SFF - Partner 1'!C32+'NFR SFF - Partner 2'!C32+'NFR SFF - Partner 3'!C32+'NFR SFF - Partner 4'!C32+'NFR SFF - Partner 5'!C32+'NFR SFF - Partner 6'!C32+'NFR SFF - Partner 7'!C32+'NFR SFF - Partner 8'!C32+'NFR SFF - Partner 9'!C32+'NFR SFF - Partner 10'!C32</f>
        <v>0</v>
      </c>
      <c r="D32" s="474">
        <f>'NFR-budsjett-SFF'!D32+'NFR SFF - Partner 1'!D32+'NFR SFF - Partner 2'!D32+'NFR SFF - Partner 3'!D32+'NFR SFF - Partner 4'!D32+'NFR SFF - Partner 5'!D32+'NFR SFF - Partner 6'!D32+'NFR SFF - Partner 7'!D32+'NFR SFF - Partner 8'!D32+'NFR SFF - Partner 9'!D32+'NFR SFF - Partner 10'!D32</f>
        <v>0</v>
      </c>
      <c r="E32" s="474">
        <f>'NFR-budsjett-SFF'!E32+'NFR SFF - Partner 1'!E32+'NFR SFF - Partner 2'!E32+'NFR SFF - Partner 3'!E32+'NFR SFF - Partner 4'!E32+'NFR SFF - Partner 5'!E32+'NFR SFF - Partner 6'!E32+'NFR SFF - Partner 7'!E32+'NFR SFF - Partner 8'!E32+'NFR SFF - Partner 9'!E32+'NFR SFF - Partner 10'!E32</f>
        <v>0</v>
      </c>
      <c r="F32" s="474">
        <f>'NFR-budsjett-SFF'!F32+'NFR SFF - Partner 1'!F32+'NFR SFF - Partner 2'!F32+'NFR SFF - Partner 3'!F32+'NFR SFF - Partner 4'!F32+'NFR SFF - Partner 5'!F32+'NFR SFF - Partner 6'!F32+'NFR SFF - Partner 7'!F32+'NFR SFF - Partner 8'!F32+'NFR SFF - Partner 9'!F32+'NFR SFF - Partner 10'!F32</f>
        <v>0</v>
      </c>
      <c r="G32" s="474">
        <f>'NFR-budsjett-SFF'!G32+'NFR SFF - Partner 1'!G32+'NFR SFF - Partner 2'!G32+'NFR SFF - Partner 3'!G32+'NFR SFF - Partner 4'!G32+'NFR SFF - Partner 5'!G32+'NFR SFF - Partner 6'!G32+'NFR SFF - Partner 7'!G32+'NFR SFF - Partner 8'!G32+'NFR SFF - Partner 9'!G32+'NFR SFF - Partner 10'!G32</f>
        <v>0</v>
      </c>
      <c r="H32" s="474">
        <f>'NFR-budsjett-SFF'!H32+'NFR SFF - Partner 1'!H32+'NFR SFF - Partner 2'!H32+'NFR SFF - Partner 3'!H32+'NFR SFF - Partner 4'!H32+'NFR SFF - Partner 5'!H32+'NFR SFF - Partner 6'!H32+'NFR SFF - Partner 7'!H32+'NFR SFF - Partner 8'!H32+'NFR SFF - Partner 9'!H32+'NFR SFF - Partner 10'!H32</f>
        <v>0</v>
      </c>
      <c r="I32" s="474">
        <f>'NFR-budsjett-SFF'!I32+'NFR SFF - Partner 1'!I32+'NFR SFF - Partner 2'!I32+'NFR SFF - Partner 3'!I32+'NFR SFF - Partner 4'!I32+'NFR SFF - Partner 5'!I32+'NFR SFF - Partner 6'!I32+'NFR SFF - Partner 7'!I32+'NFR SFF - Partner 8'!I32+'NFR SFF - Partner 9'!I32+'NFR SFF - Partner 10'!I32</f>
        <v>0</v>
      </c>
      <c r="J32" s="474">
        <f>'NFR-budsjett-SFF'!J32+'NFR SFF - Partner 1'!J32+'NFR SFF - Partner 2'!J32+'NFR SFF - Partner 3'!J32+'NFR SFF - Partner 4'!J32+'NFR SFF - Partner 5'!J32+'NFR SFF - Partner 6'!J32+'NFR SFF - Partner 7'!J32+'NFR SFF - Partner 8'!J32+'NFR SFF - Partner 9'!J32+'NFR SFF - Partner 10'!J32</f>
        <v>0</v>
      </c>
      <c r="K32" s="474">
        <f>'NFR-budsjett-SFF'!K32+'NFR SFF - Partner 1'!K32+'NFR SFF - Partner 2'!K32+'NFR SFF - Partner 3'!K32+'NFR SFF - Partner 4'!K32+'NFR SFF - Partner 5'!K32+'NFR SFF - Partner 6'!K32+'NFR SFF - Partner 7'!K32+'NFR SFF - Partner 8'!K32+'NFR SFF - Partner 9'!K32+'NFR SFF - Partner 10'!K32</f>
        <v>0</v>
      </c>
      <c r="L32" s="474">
        <f>'NFR-budsjett-SFF'!L32+'NFR SFF - Partner 1'!L32+'NFR SFF - Partner 2'!L32+'NFR SFF - Partner 3'!L32+'NFR SFF - Partner 4'!L32+'NFR SFF - Partner 5'!L32+'NFR SFF - Partner 6'!L32+'NFR SFF - Partner 7'!L32+'NFR SFF - Partner 8'!L32+'NFR SFF - Partner 9'!L32+'NFR SFF - Partner 10'!L32</f>
        <v>0</v>
      </c>
      <c r="M32" s="474">
        <f>'NFR-budsjett-SFF'!M32+'NFR SFF - Partner 1'!M32+'NFR SFF - Partner 2'!M32+'NFR SFF - Partner 3'!M32+'NFR SFF - Partner 4'!M32+'NFR SFF - Partner 5'!M32+'NFR SFF - Partner 6'!M32+'NFR SFF - Partner 7'!M32+'NFR SFF - Partner 8'!M32+'NFR SFF - Partner 9'!M32+'NFR SFF - Partner 10'!M32</f>
        <v>0</v>
      </c>
      <c r="N32" s="474">
        <f>'NFR-budsjett-SFF'!N32+'NFR SFF - Partner 1'!N32+'NFR SFF - Partner 2'!N32+'NFR SFF - Partner 3'!N32+'NFR SFF - Partner 4'!N32+'NFR SFF - Partner 5'!N32+'NFR SFF - Partner 6'!N32+'NFR SFF - Partner 7'!N32+'NFR SFF - Partner 8'!N32+'NFR SFF - Partner 9'!N32+'NFR SFF - Partner 10'!N32</f>
        <v>0</v>
      </c>
      <c r="O32" s="474">
        <f>'NFR-budsjett-SFF'!O32+'NFR SFF - Partner 1'!O32+'NFR SFF - Partner 2'!O32+'NFR SFF - Partner 3'!O32+'NFR SFF - Partner 4'!O32+'NFR SFF - Partner 5'!O32+'NFR SFF - Partner 6'!O32+'NFR SFF - Partner 7'!O32+'NFR SFF - Partner 8'!O32+'NFR SFF - Partner 9'!O32+'NFR SFF - Partner 10'!O32</f>
        <v>0</v>
      </c>
      <c r="P32" s="475">
        <f t="shared" si="16"/>
        <v>0</v>
      </c>
      <c r="Q32" s="474">
        <f t="shared" si="15"/>
        <v>0</v>
      </c>
      <c r="R32" s="112"/>
      <c r="S32" s="112"/>
      <c r="T32" s="112"/>
    </row>
    <row r="33" spans="2:20" ht="15" x14ac:dyDescent="0.25">
      <c r="B33" s="631" t="s">
        <v>516</v>
      </c>
      <c r="C33" s="475">
        <f>SUM(C30:C32)</f>
        <v>0</v>
      </c>
      <c r="D33" s="475">
        <f t="shared" ref="D33:Q33" si="17">SUM(D30:D32)</f>
        <v>2766603.6672204328</v>
      </c>
      <c r="E33" s="475">
        <f t="shared" si="17"/>
        <v>0</v>
      </c>
      <c r="F33" s="475">
        <f t="shared" si="17"/>
        <v>0</v>
      </c>
      <c r="G33" s="475">
        <f t="shared" si="17"/>
        <v>0</v>
      </c>
      <c r="H33" s="475">
        <f t="shared" si="17"/>
        <v>0</v>
      </c>
      <c r="I33" s="475">
        <f t="shared" si="17"/>
        <v>0</v>
      </c>
      <c r="J33" s="475">
        <f t="shared" si="17"/>
        <v>0</v>
      </c>
      <c r="K33" s="475">
        <f t="shared" si="17"/>
        <v>0</v>
      </c>
      <c r="L33" s="475">
        <f t="shared" si="17"/>
        <v>0</v>
      </c>
      <c r="M33" s="475">
        <f t="shared" si="17"/>
        <v>0</v>
      </c>
      <c r="N33" s="475">
        <f t="shared" si="17"/>
        <v>0</v>
      </c>
      <c r="O33" s="475">
        <f t="shared" si="17"/>
        <v>0</v>
      </c>
      <c r="P33" s="475">
        <f t="shared" si="17"/>
        <v>2766603.6672204328</v>
      </c>
      <c r="Q33" s="475">
        <f t="shared" si="17"/>
        <v>0</v>
      </c>
      <c r="R33" s="112"/>
      <c r="S33" s="112"/>
      <c r="T33" s="112"/>
    </row>
    <row r="34" spans="2:20" ht="15" x14ac:dyDescent="0.25">
      <c r="B34" s="778" t="s">
        <v>517</v>
      </c>
      <c r="C34" s="778"/>
      <c r="D34" s="778"/>
      <c r="E34" s="778"/>
      <c r="F34" s="778"/>
      <c r="G34" s="778"/>
      <c r="H34" s="778"/>
      <c r="I34" s="778"/>
      <c r="J34" s="778"/>
      <c r="K34" s="778"/>
      <c r="L34" s="778"/>
      <c r="M34" s="778"/>
      <c r="N34" s="778"/>
      <c r="O34" s="778"/>
      <c r="P34" s="778"/>
      <c r="Q34" s="778"/>
      <c r="R34" s="631"/>
      <c r="S34" s="631"/>
      <c r="T34" s="631"/>
    </row>
    <row r="35" spans="2:20" x14ac:dyDescent="0.2">
      <c r="C35" s="54"/>
      <c r="D35" s="54"/>
      <c r="E35" s="54"/>
      <c r="F35" s="54"/>
      <c r="G35" s="54"/>
      <c r="H35" s="54"/>
      <c r="I35" s="54"/>
      <c r="J35" s="54"/>
      <c r="K35" s="54"/>
      <c r="L35" s="54"/>
      <c r="M35" s="54"/>
      <c r="N35" s="54"/>
      <c r="O35" s="54"/>
      <c r="P35" s="50"/>
    </row>
    <row r="36" spans="2:20" ht="15.75" x14ac:dyDescent="0.25">
      <c r="B36" s="422" t="s">
        <v>520</v>
      </c>
      <c r="C36" s="630">
        <f>C3</f>
        <v>1</v>
      </c>
      <c r="D36" s="630">
        <f t="shared" ref="D36:O36" si="18">D3</f>
        <v>2</v>
      </c>
      <c r="E36" s="630">
        <f t="shared" si="18"/>
        <v>3</v>
      </c>
      <c r="F36" s="630">
        <f t="shared" si="18"/>
        <v>4</v>
      </c>
      <c r="G36" s="630">
        <f t="shared" si="18"/>
        <v>5</v>
      </c>
      <c r="H36" s="630">
        <f t="shared" si="18"/>
        <v>6</v>
      </c>
      <c r="I36" s="630">
        <f t="shared" si="18"/>
        <v>7</v>
      </c>
      <c r="J36" s="630">
        <f t="shared" si="18"/>
        <v>8</v>
      </c>
      <c r="K36" s="630">
        <f t="shared" si="18"/>
        <v>9</v>
      </c>
      <c r="L36" s="630">
        <f t="shared" si="18"/>
        <v>10</v>
      </c>
      <c r="M36" s="630">
        <f t="shared" si="18"/>
        <v>11</v>
      </c>
      <c r="N36" s="630">
        <f t="shared" si="18"/>
        <v>12</v>
      </c>
      <c r="O36" s="630">
        <f t="shared" si="18"/>
        <v>13</v>
      </c>
      <c r="P36" s="403" t="s">
        <v>144</v>
      </c>
      <c r="Q36" s="412" t="s">
        <v>482</v>
      </c>
      <c r="R36" s="112"/>
      <c r="S36" s="112"/>
      <c r="T36" s="112"/>
    </row>
    <row r="37" spans="2:20" ht="15" x14ac:dyDescent="0.25">
      <c r="B37" s="419" t="s">
        <v>488</v>
      </c>
      <c r="C37" s="474">
        <f>'NFR-budsjett-SFF'!C37+'NFR SFF - Partner 1'!C37+'NFR SFF - Partner 2'!C37+'NFR SFF - Partner 3'!C37+'NFR SFF - Partner 4'!C37+'NFR SFF - Partner 5'!C37+'NFR SFF - Partner 6'!C37+'NFR SFF - Partner 7'!C37+'NFR SFF - Partner 8'!C37+'NFR SFF - Partner 9'!C37+'NFR SFF - Partner 10'!C37</f>
        <v>0</v>
      </c>
      <c r="D37" s="474">
        <f>'NFR-budsjett-SFF'!D37+'NFR SFF - Partner 1'!D37+'NFR SFF - Partner 2'!D37+'NFR SFF - Partner 3'!D37+'NFR SFF - Partner 4'!D37+'NFR SFF - Partner 5'!D37+'NFR SFF - Partner 6'!D37+'NFR SFF - Partner 7'!D37+'NFR SFF - Partner 8'!D37+'NFR SFF - Partner 9'!D37+'NFR SFF - Partner 10'!D37</f>
        <v>0</v>
      </c>
      <c r="E37" s="474">
        <f>'NFR-budsjett-SFF'!E37+'NFR SFF - Partner 1'!E37+'NFR SFF - Partner 2'!E37+'NFR SFF - Partner 3'!E37+'NFR SFF - Partner 4'!E37+'NFR SFF - Partner 5'!E37+'NFR SFF - Partner 6'!E37+'NFR SFF - Partner 7'!E37+'NFR SFF - Partner 8'!E37+'NFR SFF - Partner 9'!E37+'NFR SFF - Partner 10'!E37</f>
        <v>0</v>
      </c>
      <c r="F37" s="474">
        <f>'NFR-budsjett-SFF'!F37+'NFR SFF - Partner 1'!F37+'NFR SFF - Partner 2'!F37+'NFR SFF - Partner 3'!F37+'NFR SFF - Partner 4'!F37+'NFR SFF - Partner 5'!F37+'NFR SFF - Partner 6'!F37+'NFR SFF - Partner 7'!F37+'NFR SFF - Partner 8'!F37+'NFR SFF - Partner 9'!F37+'NFR SFF - Partner 10'!F37</f>
        <v>0</v>
      </c>
      <c r="G37" s="474">
        <f>'NFR-budsjett-SFF'!G37+'NFR SFF - Partner 1'!G37+'NFR SFF - Partner 2'!G37+'NFR SFF - Partner 3'!G37+'NFR SFF - Partner 4'!G37+'NFR SFF - Partner 5'!G37+'NFR SFF - Partner 6'!G37+'NFR SFF - Partner 7'!G37+'NFR SFF - Partner 8'!G37+'NFR SFF - Partner 9'!G37+'NFR SFF - Partner 10'!G37</f>
        <v>0</v>
      </c>
      <c r="H37" s="474">
        <f>'NFR-budsjett-SFF'!H37+'NFR SFF - Partner 1'!H37+'NFR SFF - Partner 2'!H37+'NFR SFF - Partner 3'!H37+'NFR SFF - Partner 4'!H37+'NFR SFF - Partner 5'!H37+'NFR SFF - Partner 6'!H37+'NFR SFF - Partner 7'!H37+'NFR SFF - Partner 8'!H37+'NFR SFF - Partner 9'!H37+'NFR SFF - Partner 10'!H37</f>
        <v>0</v>
      </c>
      <c r="I37" s="474">
        <f>'NFR-budsjett-SFF'!I37+'NFR SFF - Partner 1'!I37+'NFR SFF - Partner 2'!I37+'NFR SFF - Partner 3'!I37+'NFR SFF - Partner 4'!I37+'NFR SFF - Partner 5'!I37+'NFR SFF - Partner 6'!I37+'NFR SFF - Partner 7'!I37+'NFR SFF - Partner 8'!I37+'NFR SFF - Partner 9'!I37+'NFR SFF - Partner 10'!I37</f>
        <v>0</v>
      </c>
      <c r="J37" s="474">
        <f>'NFR-budsjett-SFF'!J37+'NFR SFF - Partner 1'!J37+'NFR SFF - Partner 2'!J37+'NFR SFF - Partner 3'!J37+'NFR SFF - Partner 4'!J37+'NFR SFF - Partner 5'!J37+'NFR SFF - Partner 6'!J37+'NFR SFF - Partner 7'!J37+'NFR SFF - Partner 8'!J37+'NFR SFF - Partner 9'!J37+'NFR SFF - Partner 10'!J37</f>
        <v>0</v>
      </c>
      <c r="K37" s="474">
        <f>'NFR-budsjett-SFF'!K37+'NFR SFF - Partner 1'!K37+'NFR SFF - Partner 2'!K37+'NFR SFF - Partner 3'!K37+'NFR SFF - Partner 4'!K37+'NFR SFF - Partner 5'!K37+'NFR SFF - Partner 6'!K37+'NFR SFF - Partner 7'!K37+'NFR SFF - Partner 8'!K37+'NFR SFF - Partner 9'!K37+'NFR SFF - Partner 10'!K37</f>
        <v>0</v>
      </c>
      <c r="L37" s="474">
        <f>'NFR-budsjett-SFF'!L37+'NFR SFF - Partner 1'!L37+'NFR SFF - Partner 2'!L37+'NFR SFF - Partner 3'!L37+'NFR SFF - Partner 4'!L37+'NFR SFF - Partner 5'!L37+'NFR SFF - Partner 6'!L37+'NFR SFF - Partner 7'!L37+'NFR SFF - Partner 8'!L37+'NFR SFF - Partner 9'!L37+'NFR SFF - Partner 10'!L37</f>
        <v>0</v>
      </c>
      <c r="M37" s="474">
        <f>'NFR-budsjett-SFF'!M37+'NFR SFF - Partner 1'!M37+'NFR SFF - Partner 2'!M37+'NFR SFF - Partner 3'!M37+'NFR SFF - Partner 4'!M37+'NFR SFF - Partner 5'!M37+'NFR SFF - Partner 6'!M37+'NFR SFF - Partner 7'!M37+'NFR SFF - Partner 8'!M37+'NFR SFF - Partner 9'!M37+'NFR SFF - Partner 10'!M37</f>
        <v>0</v>
      </c>
      <c r="N37" s="474">
        <f>'NFR-budsjett-SFF'!N37+'NFR SFF - Partner 1'!N37+'NFR SFF - Partner 2'!N37+'NFR SFF - Partner 3'!N37+'NFR SFF - Partner 4'!N37+'NFR SFF - Partner 5'!N37+'NFR SFF - Partner 6'!N37+'NFR SFF - Partner 7'!N37+'NFR SFF - Partner 8'!N37+'NFR SFF - Partner 9'!N37+'NFR SFF - Partner 10'!N37</f>
        <v>0</v>
      </c>
      <c r="O37" s="474">
        <f>'NFR-budsjett-SFF'!O37+'NFR SFF - Partner 1'!O37+'NFR SFF - Partner 2'!O37+'NFR SFF - Partner 3'!O37+'NFR SFF - Partner 4'!O37+'NFR SFF - Partner 5'!O37+'NFR SFF - Partner 6'!O37+'NFR SFF - Partner 7'!O37+'NFR SFF - Partner 8'!O37+'NFR SFF - Partner 9'!O37+'NFR SFF - Partner 10'!O37</f>
        <v>0</v>
      </c>
      <c r="P37" s="475">
        <f t="shared" ref="P37:P38" si="19">SUM(C37:O37)</f>
        <v>0</v>
      </c>
      <c r="Q37" s="474">
        <f t="shared" ref="Q37:Q38" si="20">SUM(K37:O37)</f>
        <v>0</v>
      </c>
      <c r="R37" s="112"/>
      <c r="S37" s="112"/>
      <c r="T37" s="112"/>
    </row>
    <row r="38" spans="2:20" ht="15" x14ac:dyDescent="0.25">
      <c r="B38" s="419" t="s">
        <v>113</v>
      </c>
      <c r="C38" s="474">
        <f>'NFR-budsjett-SFF'!C38+'NFR SFF - Partner 1'!C38+'NFR SFF - Partner 2'!C38+'NFR SFF - Partner 3'!C38+'NFR SFF - Partner 4'!C38+'NFR SFF - Partner 5'!C38+'NFR SFF - Partner 6'!C38+'NFR SFF - Partner 7'!C38+'NFR SFF - Partner 8'!C38+'NFR SFF - Partner 9'!C38+'NFR SFF - Partner 10'!C38</f>
        <v>0</v>
      </c>
      <c r="D38" s="474">
        <f>'NFR-budsjett-SFF'!D38+'NFR SFF - Partner 1'!D38+'NFR SFF - Partner 2'!D38+'NFR SFF - Partner 3'!D38+'NFR SFF - Partner 4'!D38+'NFR SFF - Partner 5'!D38+'NFR SFF - Partner 6'!D38+'NFR SFF - Partner 7'!D38+'NFR SFF - Partner 8'!D38+'NFR SFF - Partner 9'!D38+'NFR SFF - Partner 10'!D38</f>
        <v>0</v>
      </c>
      <c r="E38" s="474">
        <f>'NFR-budsjett-SFF'!E38+'NFR SFF - Partner 1'!E38+'NFR SFF - Partner 2'!E38+'NFR SFF - Partner 3'!E38+'NFR SFF - Partner 4'!E38+'NFR SFF - Partner 5'!E38+'NFR SFF - Partner 6'!E38+'NFR SFF - Partner 7'!E38+'NFR SFF - Partner 8'!E38+'NFR SFF - Partner 9'!E38+'NFR SFF - Partner 10'!E38</f>
        <v>0</v>
      </c>
      <c r="F38" s="474">
        <f>'NFR-budsjett-SFF'!F38+'NFR SFF - Partner 1'!F38+'NFR SFF - Partner 2'!F38+'NFR SFF - Partner 3'!F38+'NFR SFF - Partner 4'!F38+'NFR SFF - Partner 5'!F38+'NFR SFF - Partner 6'!F38+'NFR SFF - Partner 7'!F38+'NFR SFF - Partner 8'!F38+'NFR SFF - Partner 9'!F38+'NFR SFF - Partner 10'!F38</f>
        <v>0</v>
      </c>
      <c r="G38" s="474">
        <f>'NFR-budsjett-SFF'!G38+'NFR SFF - Partner 1'!G38+'NFR SFF - Partner 2'!G38+'NFR SFF - Partner 3'!G38+'NFR SFF - Partner 4'!G38+'NFR SFF - Partner 5'!G38+'NFR SFF - Partner 6'!G38+'NFR SFF - Partner 7'!G38+'NFR SFF - Partner 8'!G38+'NFR SFF - Partner 9'!G38+'NFR SFF - Partner 10'!G38</f>
        <v>0</v>
      </c>
      <c r="H38" s="474">
        <f>'NFR-budsjett-SFF'!H38+'NFR SFF - Partner 1'!H38+'NFR SFF - Partner 2'!H38+'NFR SFF - Partner 3'!H38+'NFR SFF - Partner 4'!H38+'NFR SFF - Partner 5'!H38+'NFR SFF - Partner 6'!H38+'NFR SFF - Partner 7'!H38+'NFR SFF - Partner 8'!H38+'NFR SFF - Partner 9'!H38+'NFR SFF - Partner 10'!H38</f>
        <v>0</v>
      </c>
      <c r="I38" s="474">
        <f>'NFR-budsjett-SFF'!I38+'NFR SFF - Partner 1'!I38+'NFR SFF - Partner 2'!I38+'NFR SFF - Partner 3'!I38+'NFR SFF - Partner 4'!I38+'NFR SFF - Partner 5'!I38+'NFR SFF - Partner 6'!I38+'NFR SFF - Partner 7'!I38+'NFR SFF - Partner 8'!I38+'NFR SFF - Partner 9'!I38+'NFR SFF - Partner 10'!I38</f>
        <v>0</v>
      </c>
      <c r="J38" s="474">
        <f>'NFR-budsjett-SFF'!J38+'NFR SFF - Partner 1'!J38+'NFR SFF - Partner 2'!J38+'NFR SFF - Partner 3'!J38+'NFR SFF - Partner 4'!J38+'NFR SFF - Partner 5'!J38+'NFR SFF - Partner 6'!J38+'NFR SFF - Partner 7'!J38+'NFR SFF - Partner 8'!J38+'NFR SFF - Partner 9'!J38+'NFR SFF - Partner 10'!J38</f>
        <v>0</v>
      </c>
      <c r="K38" s="474">
        <f>'NFR-budsjett-SFF'!K38+'NFR SFF - Partner 1'!K38+'NFR SFF - Partner 2'!K38+'NFR SFF - Partner 3'!K38+'NFR SFF - Partner 4'!K38+'NFR SFF - Partner 5'!K38+'NFR SFF - Partner 6'!K38+'NFR SFF - Partner 7'!K38+'NFR SFF - Partner 8'!K38+'NFR SFF - Partner 9'!K38+'NFR SFF - Partner 10'!K38</f>
        <v>0</v>
      </c>
      <c r="L38" s="474">
        <f>'NFR-budsjett-SFF'!L38+'NFR SFF - Partner 1'!L38+'NFR SFF - Partner 2'!L38+'NFR SFF - Partner 3'!L38+'NFR SFF - Partner 4'!L38+'NFR SFF - Partner 5'!L38+'NFR SFF - Partner 6'!L38+'NFR SFF - Partner 7'!L38+'NFR SFF - Partner 8'!L38+'NFR SFF - Partner 9'!L38+'NFR SFF - Partner 10'!L38</f>
        <v>0</v>
      </c>
      <c r="M38" s="474">
        <f>'NFR-budsjett-SFF'!M38+'NFR SFF - Partner 1'!M38+'NFR SFF - Partner 2'!M38+'NFR SFF - Partner 3'!M38+'NFR SFF - Partner 4'!M38+'NFR SFF - Partner 5'!M38+'NFR SFF - Partner 6'!M38+'NFR SFF - Partner 7'!M38+'NFR SFF - Partner 8'!M38+'NFR SFF - Partner 9'!M38+'NFR SFF - Partner 10'!M38</f>
        <v>0</v>
      </c>
      <c r="N38" s="474">
        <f>'NFR-budsjett-SFF'!N38+'NFR SFF - Partner 1'!N38+'NFR SFF - Partner 2'!N38+'NFR SFF - Partner 3'!N38+'NFR SFF - Partner 4'!N38+'NFR SFF - Partner 5'!N38+'NFR SFF - Partner 6'!N38+'NFR SFF - Partner 7'!N38+'NFR SFF - Partner 8'!N38+'NFR SFF - Partner 9'!N38+'NFR SFF - Partner 10'!N38</f>
        <v>0</v>
      </c>
      <c r="O38" s="474">
        <f>'NFR-budsjett-SFF'!O38+'NFR SFF - Partner 1'!O38+'NFR SFF - Partner 2'!O38+'NFR SFF - Partner 3'!O38+'NFR SFF - Partner 4'!O38+'NFR SFF - Partner 5'!O38+'NFR SFF - Partner 6'!O38+'NFR SFF - Partner 7'!O38+'NFR SFF - Partner 8'!O38+'NFR SFF - Partner 9'!O38+'NFR SFF - Partner 10'!O38</f>
        <v>0</v>
      </c>
      <c r="P38" s="475">
        <f t="shared" si="19"/>
        <v>0</v>
      </c>
      <c r="Q38" s="474">
        <f t="shared" si="20"/>
        <v>0</v>
      </c>
      <c r="R38" s="112"/>
      <c r="S38" s="112"/>
      <c r="T38" s="112"/>
    </row>
    <row r="39" spans="2:20" ht="15" x14ac:dyDescent="0.25">
      <c r="B39" s="420" t="s">
        <v>149</v>
      </c>
      <c r="C39" s="475">
        <f>SUM(C37:C38)</f>
        <v>0</v>
      </c>
      <c r="D39" s="475">
        <f t="shared" ref="D39:Q39" si="21">SUM(D37:D38)</f>
        <v>0</v>
      </c>
      <c r="E39" s="475">
        <f t="shared" si="21"/>
        <v>0</v>
      </c>
      <c r="F39" s="475">
        <f t="shared" si="21"/>
        <v>0</v>
      </c>
      <c r="G39" s="475">
        <f t="shared" si="21"/>
        <v>0</v>
      </c>
      <c r="H39" s="475">
        <f t="shared" si="21"/>
        <v>0</v>
      </c>
      <c r="I39" s="475">
        <f t="shared" si="21"/>
        <v>0</v>
      </c>
      <c r="J39" s="475">
        <f t="shared" si="21"/>
        <v>0</v>
      </c>
      <c r="K39" s="475">
        <f t="shared" si="21"/>
        <v>0</v>
      </c>
      <c r="L39" s="475">
        <f t="shared" si="21"/>
        <v>0</v>
      </c>
      <c r="M39" s="475">
        <f t="shared" si="21"/>
        <v>0</v>
      </c>
      <c r="N39" s="475">
        <f t="shared" si="21"/>
        <v>0</v>
      </c>
      <c r="O39" s="475">
        <f t="shared" si="21"/>
        <v>0</v>
      </c>
      <c r="P39" s="475">
        <f t="shared" si="21"/>
        <v>0</v>
      </c>
      <c r="Q39" s="475">
        <f t="shared" si="21"/>
        <v>0</v>
      </c>
      <c r="R39" s="112"/>
      <c r="S39" s="112"/>
      <c r="T39" s="112"/>
    </row>
    <row r="40" spans="2:20" ht="15" x14ac:dyDescent="0.25">
      <c r="B40" s="419"/>
      <c r="C40" s="112"/>
      <c r="D40" s="112"/>
      <c r="E40" s="112"/>
      <c r="F40" s="112"/>
      <c r="G40" s="112"/>
      <c r="H40" s="112"/>
      <c r="I40" s="112"/>
      <c r="J40" s="112"/>
      <c r="K40" s="112"/>
      <c r="L40" s="112"/>
      <c r="M40" s="112"/>
      <c r="N40" s="112"/>
      <c r="O40" s="112"/>
      <c r="P40" s="112"/>
      <c r="Q40" s="112"/>
      <c r="R40" s="112"/>
      <c r="S40" s="112"/>
      <c r="T40" s="112"/>
    </row>
    <row r="41" spans="2:20" ht="15" x14ac:dyDescent="0.25">
      <c r="B41" s="633"/>
      <c r="C41" s="112"/>
      <c r="D41" s="112"/>
      <c r="E41" s="112"/>
      <c r="F41" s="112"/>
      <c r="G41" s="112"/>
      <c r="H41" s="112"/>
      <c r="I41" s="112"/>
      <c r="J41" s="112"/>
      <c r="K41" s="112"/>
      <c r="L41" s="112"/>
      <c r="M41" s="112"/>
      <c r="N41" s="112"/>
      <c r="O41" s="112"/>
      <c r="P41" s="112"/>
      <c r="Q41" s="112"/>
      <c r="R41" s="112"/>
      <c r="S41" s="112"/>
      <c r="T41" s="112"/>
    </row>
    <row r="42" spans="2:20" ht="15" x14ac:dyDescent="0.25">
      <c r="B42" s="633"/>
      <c r="C42" s="112"/>
      <c r="D42" s="112"/>
      <c r="E42" s="112"/>
      <c r="F42" s="112"/>
      <c r="G42" s="112"/>
      <c r="H42" s="112"/>
      <c r="I42" s="112"/>
      <c r="J42" s="112"/>
      <c r="K42" s="112"/>
      <c r="L42" s="112"/>
      <c r="M42" s="112"/>
      <c r="N42" s="112"/>
      <c r="O42" s="112"/>
      <c r="P42" s="112"/>
      <c r="Q42" s="112"/>
      <c r="R42" s="112"/>
      <c r="S42" s="112"/>
      <c r="T42" s="112"/>
    </row>
    <row r="43" spans="2:20" x14ac:dyDescent="0.2">
      <c r="B43" s="329"/>
      <c r="C43" s="53"/>
      <c r="D43" s="53"/>
      <c r="E43" s="53"/>
      <c r="F43" s="53"/>
      <c r="G43" s="53"/>
      <c r="H43" s="53"/>
      <c r="I43" s="53"/>
      <c r="J43" s="53"/>
      <c r="K43" s="53"/>
      <c r="L43" s="53"/>
      <c r="M43" s="53"/>
      <c r="N43" s="53"/>
      <c r="O43" s="53"/>
      <c r="P43" s="53"/>
    </row>
    <row r="47" spans="2:20" x14ac:dyDescent="0.2">
      <c r="C47" s="53"/>
    </row>
  </sheetData>
  <sheetProtection algorithmName="SHA-512" hashValue="ICp9z1nV7oBtE5+aW2Bw8P/Dhztb430268V6DugEPHybkIKF/l7Hght2Lwf8D2DIZvw4BYXe0TmHQwZ4WU29Eg==" saltValue="5QqZhUSj7++9kIMoWnKS0A==" spinCount="100000" sheet="1" formatCells="0" formatColumns="0" formatRows="0"/>
  <mergeCells count="1">
    <mergeCell ref="B34:Q34"/>
  </mergeCells>
  <pageMargins left="0.7" right="0.7" top="0.75" bottom="0.75" header="0.3" footer="0.3"/>
  <pageSetup paperSize="9" scale="48" orientation="landscape"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0070C0"/>
  </sheetPr>
  <dimension ref="A1:AR71"/>
  <sheetViews>
    <sheetView zoomScale="90" zoomScaleNormal="90" workbookViewId="0">
      <selection activeCell="A2" sqref="A2"/>
    </sheetView>
  </sheetViews>
  <sheetFormatPr baseColWidth="10" defaultColWidth="9.140625" defaultRowHeight="12.75" x14ac:dyDescent="0.2"/>
  <cols>
    <col min="1" max="1" width="22.140625" style="112" customWidth="1"/>
    <col min="2" max="2" width="21.85546875" style="112" customWidth="1"/>
    <col min="3" max="7" width="12.85546875" style="112" bestFit="1" customWidth="1"/>
    <col min="8" max="8" width="15.140625" style="112" bestFit="1" customWidth="1"/>
    <col min="9" max="12" width="12.85546875" style="112" bestFit="1" customWidth="1"/>
    <col min="13" max="15" width="14" style="112" customWidth="1"/>
    <col min="16" max="16" width="10.7109375" style="112" customWidth="1"/>
    <col min="17" max="17" width="81" style="112" bestFit="1" customWidth="1"/>
    <col min="18" max="18" width="10.7109375" style="112" customWidth="1"/>
    <col min="19" max="16384" width="9.140625" style="112"/>
  </cols>
  <sheetData>
    <row r="1" spans="1:16" ht="18" x14ac:dyDescent="0.25">
      <c r="A1" s="443" t="s">
        <v>521</v>
      </c>
      <c r="B1" s="443"/>
      <c r="C1" s="443"/>
      <c r="D1" s="443"/>
      <c r="F1" s="443"/>
      <c r="G1" s="443"/>
      <c r="H1" s="443"/>
      <c r="J1" s="444"/>
    </row>
    <row r="2" spans="1:16" ht="12.75" customHeight="1" x14ac:dyDescent="0.25">
      <c r="A2" s="443"/>
      <c r="B2" s="443"/>
      <c r="C2" s="443"/>
      <c r="D2" s="443"/>
      <c r="F2" s="443"/>
      <c r="G2" s="443"/>
      <c r="H2" s="443"/>
    </row>
    <row r="3" spans="1:16" ht="12.75" customHeight="1" x14ac:dyDescent="0.2"/>
    <row r="4" spans="1:16" ht="12.75" customHeight="1" x14ac:dyDescent="0.2">
      <c r="H4" s="445"/>
    </row>
    <row r="5" spans="1:16" x14ac:dyDescent="0.2">
      <c r="A5" s="446" t="s">
        <v>500</v>
      </c>
      <c r="B5" s="446" t="s">
        <v>522</v>
      </c>
      <c r="C5" s="465">
        <f>'NFR-budsjett-SFF'!C3</f>
        <v>1</v>
      </c>
      <c r="D5" s="465">
        <f>C5+1</f>
        <v>2</v>
      </c>
      <c r="E5" s="465">
        <f t="shared" ref="E5:M5" si="0">D5+1</f>
        <v>3</v>
      </c>
      <c r="F5" s="465">
        <f t="shared" si="0"/>
        <v>4</v>
      </c>
      <c r="G5" s="465">
        <f t="shared" si="0"/>
        <v>5</v>
      </c>
      <c r="H5" s="465">
        <f t="shared" si="0"/>
        <v>6</v>
      </c>
      <c r="I5" s="465">
        <f t="shared" si="0"/>
        <v>7</v>
      </c>
      <c r="J5" s="465">
        <f t="shared" si="0"/>
        <v>8</v>
      </c>
      <c r="K5" s="465">
        <f t="shared" si="0"/>
        <v>9</v>
      </c>
      <c r="L5" s="465">
        <f t="shared" si="0"/>
        <v>10</v>
      </c>
      <c r="M5" s="465">
        <f t="shared" si="0"/>
        <v>11</v>
      </c>
      <c r="N5" s="465">
        <f t="shared" ref="N5" si="1">M5+1</f>
        <v>12</v>
      </c>
      <c r="O5" s="465">
        <f t="shared" ref="O5" si="2">N5+1</f>
        <v>13</v>
      </c>
      <c r="P5" s="409" t="s">
        <v>144</v>
      </c>
    </row>
    <row r="6" spans="1:16" x14ac:dyDescent="0.2">
      <c r="A6" s="447"/>
      <c r="B6" s="448"/>
      <c r="C6" s="448"/>
      <c r="D6" s="448"/>
      <c r="E6" s="448"/>
      <c r="F6" s="448"/>
      <c r="G6" s="448"/>
      <c r="H6" s="448"/>
      <c r="I6" s="448"/>
      <c r="J6" s="448"/>
      <c r="K6" s="448"/>
      <c r="L6" s="448"/>
      <c r="M6" s="448"/>
      <c r="N6" s="448"/>
      <c r="O6" s="448"/>
      <c r="P6" s="401">
        <f>SUM(C6:O6)</f>
        <v>0</v>
      </c>
    </row>
    <row r="7" spans="1:16" x14ac:dyDescent="0.2">
      <c r="A7" s="447"/>
      <c r="B7" s="448"/>
      <c r="C7" s="448"/>
      <c r="D7" s="448"/>
      <c r="E7" s="448"/>
      <c r="F7" s="448"/>
      <c r="G7" s="448"/>
      <c r="H7" s="448"/>
      <c r="I7" s="448"/>
      <c r="J7" s="448"/>
      <c r="K7" s="448"/>
      <c r="L7" s="448"/>
      <c r="M7" s="448"/>
      <c r="N7" s="448"/>
      <c r="O7" s="448"/>
      <c r="P7" s="401">
        <f t="shared" ref="P7:P13" si="3">SUM(C7:O7)</f>
        <v>0</v>
      </c>
    </row>
    <row r="8" spans="1:16" x14ac:dyDescent="0.2">
      <c r="A8" s="447"/>
      <c r="B8" s="448"/>
      <c r="C8" s="448"/>
      <c r="D8" s="448"/>
      <c r="E8" s="448"/>
      <c r="F8" s="448"/>
      <c r="G8" s="448"/>
      <c r="H8" s="448"/>
      <c r="I8" s="448"/>
      <c r="J8" s="448"/>
      <c r="K8" s="448"/>
      <c r="L8" s="448"/>
      <c r="M8" s="448"/>
      <c r="N8" s="448"/>
      <c r="O8" s="448"/>
      <c r="P8" s="401">
        <f t="shared" si="3"/>
        <v>0</v>
      </c>
    </row>
    <row r="9" spans="1:16" x14ac:dyDescent="0.2">
      <c r="A9" s="447"/>
      <c r="B9" s="448"/>
      <c r="C9" s="448"/>
      <c r="D9" s="448"/>
      <c r="E9" s="448"/>
      <c r="F9" s="448"/>
      <c r="G9" s="448"/>
      <c r="H9" s="448"/>
      <c r="I9" s="448"/>
      <c r="J9" s="448"/>
      <c r="K9" s="448"/>
      <c r="L9" s="448"/>
      <c r="M9" s="448"/>
      <c r="N9" s="448"/>
      <c r="O9" s="448"/>
      <c r="P9" s="401">
        <f t="shared" si="3"/>
        <v>0</v>
      </c>
    </row>
    <row r="10" spans="1:16" x14ac:dyDescent="0.2">
      <c r="A10" s="447"/>
      <c r="B10" s="448"/>
      <c r="C10" s="448"/>
      <c r="D10" s="448"/>
      <c r="E10" s="448"/>
      <c r="F10" s="448"/>
      <c r="G10" s="448"/>
      <c r="H10" s="448"/>
      <c r="I10" s="448"/>
      <c r="J10" s="448"/>
      <c r="K10" s="448"/>
      <c r="L10" s="448"/>
      <c r="M10" s="448"/>
      <c r="N10" s="448"/>
      <c r="O10" s="448"/>
      <c r="P10" s="401">
        <f t="shared" si="3"/>
        <v>0</v>
      </c>
    </row>
    <row r="11" spans="1:16" x14ac:dyDescent="0.2">
      <c r="A11" s="447"/>
      <c r="B11" s="448"/>
      <c r="C11" s="448"/>
      <c r="D11" s="448"/>
      <c r="E11" s="448"/>
      <c r="F11" s="448"/>
      <c r="G11" s="448"/>
      <c r="H11" s="448"/>
      <c r="I11" s="448"/>
      <c r="J11" s="448"/>
      <c r="K11" s="448"/>
      <c r="L11" s="448"/>
      <c r="M11" s="448"/>
      <c r="N11" s="448"/>
      <c r="O11" s="448"/>
      <c r="P11" s="401">
        <f t="shared" si="3"/>
        <v>0</v>
      </c>
    </row>
    <row r="12" spans="1:16" x14ac:dyDescent="0.2">
      <c r="A12" s="447"/>
      <c r="B12" s="448"/>
      <c r="C12" s="448"/>
      <c r="D12" s="448"/>
      <c r="E12" s="448"/>
      <c r="F12" s="448"/>
      <c r="G12" s="448"/>
      <c r="H12" s="448"/>
      <c r="I12" s="448"/>
      <c r="J12" s="448"/>
      <c r="K12" s="448"/>
      <c r="L12" s="448"/>
      <c r="M12" s="448"/>
      <c r="N12" s="448"/>
      <c r="O12" s="448"/>
      <c r="P12" s="401">
        <f t="shared" si="3"/>
        <v>0</v>
      </c>
    </row>
    <row r="13" spans="1:16" x14ac:dyDescent="0.2">
      <c r="A13" s="447"/>
      <c r="B13" s="448"/>
      <c r="C13" s="448"/>
      <c r="D13" s="448"/>
      <c r="E13" s="448"/>
      <c r="F13" s="448"/>
      <c r="G13" s="448"/>
      <c r="H13" s="448"/>
      <c r="I13" s="448"/>
      <c r="J13" s="448"/>
      <c r="K13" s="448"/>
      <c r="L13" s="448"/>
      <c r="M13" s="448"/>
      <c r="N13" s="448"/>
      <c r="O13" s="448"/>
      <c r="P13" s="401">
        <f t="shared" si="3"/>
        <v>0</v>
      </c>
    </row>
    <row r="14" spans="1:16" ht="15" x14ac:dyDescent="0.25">
      <c r="A14" s="409" t="s">
        <v>430</v>
      </c>
      <c r="B14" s="409"/>
      <c r="C14" s="13">
        <f t="shared" ref="C14:M14" si="4">SUM(C6:C13)</f>
        <v>0</v>
      </c>
      <c r="D14" s="13">
        <f t="shared" si="4"/>
        <v>0</v>
      </c>
      <c r="E14" s="13">
        <f t="shared" si="4"/>
        <v>0</v>
      </c>
      <c r="F14" s="13">
        <f t="shared" si="4"/>
        <v>0</v>
      </c>
      <c r="G14" s="13">
        <f t="shared" si="4"/>
        <v>0</v>
      </c>
      <c r="H14" s="13">
        <f t="shared" si="4"/>
        <v>0</v>
      </c>
      <c r="I14" s="13">
        <f t="shared" si="4"/>
        <v>0</v>
      </c>
      <c r="J14" s="13">
        <f t="shared" si="4"/>
        <v>0</v>
      </c>
      <c r="K14" s="13">
        <f t="shared" si="4"/>
        <v>0</v>
      </c>
      <c r="L14" s="13">
        <f t="shared" si="4"/>
        <v>0</v>
      </c>
      <c r="M14" s="13">
        <f t="shared" si="4"/>
        <v>0</v>
      </c>
      <c r="N14" s="13">
        <f t="shared" ref="N14:O14" si="5">SUM(N6:N13)</f>
        <v>0</v>
      </c>
      <c r="O14" s="13">
        <f t="shared" si="5"/>
        <v>0</v>
      </c>
      <c r="P14" s="13">
        <f>SUM(P6:P13)</f>
        <v>0</v>
      </c>
    </row>
    <row r="15" spans="1:16" x14ac:dyDescent="0.2">
      <c r="A15" s="347"/>
      <c r="B15" s="347"/>
      <c r="C15" s="449"/>
      <c r="D15" s="449"/>
      <c r="E15" s="449"/>
      <c r="F15" s="449"/>
      <c r="G15" s="449"/>
      <c r="H15" s="449"/>
      <c r="I15" s="449"/>
      <c r="J15" s="449"/>
      <c r="K15" s="449"/>
      <c r="L15" s="449"/>
      <c r="M15" s="449"/>
      <c r="N15" s="449"/>
    </row>
    <row r="17" spans="1:44" x14ac:dyDescent="0.2">
      <c r="A17" s="409" t="s">
        <v>523</v>
      </c>
      <c r="B17" s="409"/>
    </row>
    <row r="18" spans="1:44" x14ac:dyDescent="0.2">
      <c r="C18" s="409" t="s">
        <v>524</v>
      </c>
      <c r="D18" s="409" t="s">
        <v>525</v>
      </c>
      <c r="E18" s="409"/>
      <c r="F18" s="409"/>
      <c r="G18" s="409"/>
      <c r="H18" s="409" t="s">
        <v>526</v>
      </c>
      <c r="I18" s="409"/>
      <c r="J18" s="409"/>
      <c r="K18" s="409" t="s">
        <v>527</v>
      </c>
      <c r="L18" s="409" t="s">
        <v>528</v>
      </c>
      <c r="M18" s="409"/>
    </row>
    <row r="19" spans="1:44" x14ac:dyDescent="0.2">
      <c r="C19" s="450"/>
      <c r="D19" s="779"/>
      <c r="E19" s="780"/>
      <c r="F19" s="780"/>
      <c r="G19" s="781"/>
      <c r="H19" s="779"/>
      <c r="I19" s="780"/>
      <c r="J19" s="781"/>
      <c r="K19" s="450"/>
      <c r="L19" s="450"/>
      <c r="M19" s="450"/>
    </row>
    <row r="20" spans="1:44" x14ac:dyDescent="0.2">
      <c r="C20" s="450"/>
      <c r="D20" s="779"/>
      <c r="E20" s="780"/>
      <c r="F20" s="780"/>
      <c r="G20" s="781"/>
      <c r="H20" s="779"/>
      <c r="I20" s="780"/>
      <c r="J20" s="781"/>
      <c r="K20" s="450"/>
      <c r="L20" s="450"/>
      <c r="M20" s="450"/>
    </row>
    <row r="21" spans="1:44" x14ac:dyDescent="0.2">
      <c r="C21" s="450"/>
      <c r="D21" s="779"/>
      <c r="E21" s="780"/>
      <c r="F21" s="780"/>
      <c r="G21" s="781"/>
      <c r="H21" s="779"/>
      <c r="I21" s="780"/>
      <c r="J21" s="781"/>
      <c r="K21" s="450"/>
      <c r="L21" s="450"/>
      <c r="M21" s="450"/>
    </row>
    <row r="22" spans="1:44" x14ac:dyDescent="0.2">
      <c r="C22" s="450"/>
      <c r="D22" s="779"/>
      <c r="E22" s="780"/>
      <c r="F22" s="780"/>
      <c r="G22" s="781"/>
      <c r="H22" s="779"/>
      <c r="I22" s="780"/>
      <c r="J22" s="781"/>
      <c r="K22" s="450"/>
      <c r="L22" s="450"/>
      <c r="M22" s="450"/>
    </row>
    <row r="23" spans="1:44" x14ac:dyDescent="0.2">
      <c r="C23" s="450"/>
      <c r="D23" s="779"/>
      <c r="E23" s="780"/>
      <c r="F23" s="780"/>
      <c r="G23" s="781"/>
      <c r="H23" s="779"/>
      <c r="I23" s="780"/>
      <c r="J23" s="781"/>
      <c r="K23" s="450"/>
      <c r="L23" s="450"/>
      <c r="M23" s="450"/>
    </row>
    <row r="24" spans="1:44" x14ac:dyDescent="0.2">
      <c r="C24" s="450"/>
      <c r="D24" s="779"/>
      <c r="E24" s="780"/>
      <c r="F24" s="780"/>
      <c r="G24" s="781"/>
      <c r="H24" s="779"/>
      <c r="I24" s="780"/>
      <c r="J24" s="781"/>
      <c r="K24" s="450"/>
      <c r="L24" s="450"/>
      <c r="M24" s="450"/>
    </row>
    <row r="25" spans="1:44" x14ac:dyDescent="0.2">
      <c r="C25" s="450"/>
      <c r="D25" s="523"/>
      <c r="E25" s="524"/>
      <c r="F25" s="524"/>
      <c r="G25" s="525"/>
      <c r="H25" s="523"/>
      <c r="I25" s="524"/>
      <c r="J25" s="525"/>
      <c r="K25" s="450"/>
      <c r="L25" s="450"/>
      <c r="M25" s="450"/>
    </row>
    <row r="26" spans="1:44" x14ac:dyDescent="0.2">
      <c r="C26" s="450"/>
      <c r="D26" s="523"/>
      <c r="E26" s="524"/>
      <c r="F26" s="524"/>
      <c r="G26" s="525"/>
      <c r="H26" s="523"/>
      <c r="I26" s="524"/>
      <c r="J26" s="525"/>
      <c r="K26" s="450"/>
      <c r="L26" s="450"/>
      <c r="M26" s="450"/>
    </row>
    <row r="27" spans="1:44" x14ac:dyDescent="0.2">
      <c r="C27" s="450"/>
      <c r="D27" s="523"/>
      <c r="E27" s="524"/>
      <c r="F27" s="524"/>
      <c r="G27" s="525"/>
      <c r="H27" s="523"/>
      <c r="I27" s="524"/>
      <c r="J27" s="525"/>
      <c r="K27" s="450"/>
      <c r="L27" s="450"/>
      <c r="M27" s="450"/>
    </row>
    <row r="28" spans="1:44" x14ac:dyDescent="0.2">
      <c r="C28" s="450"/>
      <c r="D28" s="523"/>
      <c r="E28" s="524"/>
      <c r="F28" s="524"/>
      <c r="G28" s="525"/>
      <c r="H28" s="523"/>
      <c r="I28" s="524"/>
      <c r="J28" s="525"/>
      <c r="K28" s="450"/>
      <c r="L28" s="450"/>
      <c r="M28" s="450"/>
      <c r="AD28" s="451"/>
      <c r="AE28" s="451" t="s">
        <v>529</v>
      </c>
      <c r="AF28" s="452" t="e">
        <f>[3]Tabeller!B46</f>
        <v>#REF!</v>
      </c>
      <c r="AG28" s="452">
        <f>[3]Tabeller!D45</f>
        <v>1</v>
      </c>
      <c r="AH28" s="452">
        <f>[3]Tabeller!E45</f>
        <v>1.03</v>
      </c>
      <c r="AI28" s="452">
        <f>[3]Tabeller!F45</f>
        <v>1.0609</v>
      </c>
      <c r="AJ28" s="452">
        <f>[3]Tabeller!G45</f>
        <v>1.092727</v>
      </c>
      <c r="AK28" s="452">
        <f>[3]Tabeller!H45</f>
        <v>1.1255088100000001</v>
      </c>
      <c r="AL28" s="452">
        <f>[3]Tabeller!I45</f>
        <v>1.1592740743000001</v>
      </c>
      <c r="AM28" s="452">
        <f>[3]Tabeller!J45</f>
        <v>1.1940522965290001</v>
      </c>
      <c r="AN28" s="452">
        <f>[3]Tabeller!K45</f>
        <v>1.2298738654248702</v>
      </c>
      <c r="AO28" s="452">
        <f>[3]Tabeller!L45</f>
        <v>1.2667700813876164</v>
      </c>
      <c r="AP28" s="452">
        <f>[3]Tabeller!M45</f>
        <v>1.3047731838292449</v>
      </c>
    </row>
    <row r="29" spans="1:44" x14ac:dyDescent="0.2">
      <c r="C29" s="450"/>
      <c r="D29" s="523"/>
      <c r="E29" s="524"/>
      <c r="F29" s="524"/>
      <c r="G29" s="525"/>
      <c r="H29" s="523"/>
      <c r="I29" s="524"/>
      <c r="J29" s="525"/>
      <c r="K29" s="450"/>
      <c r="L29" s="450"/>
      <c r="M29" s="450"/>
    </row>
    <row r="30" spans="1:44" x14ac:dyDescent="0.2">
      <c r="C30" s="450"/>
      <c r="D30" s="523"/>
      <c r="E30" s="524"/>
      <c r="F30" s="524"/>
      <c r="G30" s="525"/>
      <c r="H30" s="523"/>
      <c r="I30" s="524"/>
      <c r="J30" s="525"/>
      <c r="K30" s="450"/>
      <c r="L30" s="450"/>
      <c r="M30" s="450"/>
      <c r="AG30" s="112">
        <f>'[3]SFF-basis'!AJ53</f>
        <v>2013</v>
      </c>
      <c r="AH30" s="112">
        <f>'[3]SFF-basis'!AK53</f>
        <v>2014</v>
      </c>
      <c r="AI30" s="112">
        <f>'[3]SFF-basis'!AL53</f>
        <v>2015</v>
      </c>
      <c r="AJ30" s="112">
        <f>'[3]SFF-basis'!AM53</f>
        <v>2016</v>
      </c>
      <c r="AK30" s="112">
        <f>'[3]SFF-basis'!AN53</f>
        <v>2017</v>
      </c>
      <c r="AL30" s="112">
        <f>'[3]SFF-basis'!AO53</f>
        <v>2018</v>
      </c>
      <c r="AM30" s="112">
        <f>'[3]SFF-basis'!AP53</f>
        <v>2019</v>
      </c>
      <c r="AN30" s="112">
        <f>'[3]SFF-basis'!AQ53</f>
        <v>2020</v>
      </c>
      <c r="AO30" s="112">
        <f>'[3]SFF-basis'!AR53</f>
        <v>2021</v>
      </c>
      <c r="AP30" s="112">
        <f>'[3]SFF-basis'!AS53</f>
        <v>2022</v>
      </c>
      <c r="AQ30" s="112" t="s">
        <v>70</v>
      </c>
      <c r="AR30" s="112" t="s">
        <v>482</v>
      </c>
    </row>
    <row r="31" spans="1:44" x14ac:dyDescent="0.2">
      <c r="C31" s="450"/>
      <c r="D31" s="523"/>
      <c r="E31" s="524"/>
      <c r="F31" s="524"/>
      <c r="G31" s="525"/>
      <c r="H31" s="523"/>
      <c r="I31" s="524"/>
      <c r="J31" s="525"/>
      <c r="K31" s="450"/>
      <c r="L31" s="450"/>
      <c r="M31" s="450"/>
      <c r="Q31" s="409"/>
      <c r="R31" s="409"/>
      <c r="S31" s="409"/>
      <c r="T31" s="409"/>
      <c r="U31" s="409"/>
      <c r="V31" s="409"/>
      <c r="W31" s="409"/>
      <c r="X31" s="409"/>
      <c r="Y31" s="409"/>
      <c r="Z31" s="409"/>
      <c r="AA31" s="409"/>
      <c r="AB31" s="409"/>
      <c r="AC31" s="409"/>
      <c r="AD31" s="409"/>
      <c r="AE31" s="409"/>
      <c r="AG31" s="455">
        <f>[3]Tabeller!$C12/1000*C55*AG$28</f>
        <v>0</v>
      </c>
      <c r="AH31" s="455">
        <f>[3]Tabeller!$C12/1000*D55*AH$28</f>
        <v>0</v>
      </c>
      <c r="AI31" s="455">
        <f>[3]Tabeller!$C12/1000*E55*AI$28</f>
        <v>0</v>
      </c>
      <c r="AJ31" s="455">
        <f>[3]Tabeller!$C12/1000*F55*AJ$28</f>
        <v>0</v>
      </c>
      <c r="AK31" s="455">
        <f>[3]Tabeller!$C12/1000*G55*AK$28</f>
        <v>0</v>
      </c>
      <c r="AL31" s="455">
        <f>[3]Tabeller!$C12/1000*H55*AL$28</f>
        <v>0</v>
      </c>
      <c r="AM31" s="455">
        <f>[3]Tabeller!$C12/1000*I55*AM$28</f>
        <v>0</v>
      </c>
      <c r="AN31" s="455">
        <f>[3]Tabeller!$C12/1000*J55*AN$28</f>
        <v>0</v>
      </c>
      <c r="AO31" s="455">
        <f>[3]Tabeller!$C12/1000*K55*AO$28</f>
        <v>0</v>
      </c>
      <c r="AP31" s="455">
        <f>[3]Tabeller!$C12/1000*L55*AP$28</f>
        <v>0</v>
      </c>
      <c r="AQ31" s="456">
        <f>SUM(AG31:AP31)</f>
        <v>0</v>
      </c>
      <c r="AR31" s="117">
        <f>SUM(AL31:AP31)</f>
        <v>0</v>
      </c>
    </row>
    <row r="32" spans="1:44" x14ac:dyDescent="0.2">
      <c r="C32" s="450"/>
      <c r="D32" s="523"/>
      <c r="E32" s="524"/>
      <c r="F32" s="524"/>
      <c r="G32" s="525"/>
      <c r="H32" s="523"/>
      <c r="I32" s="524"/>
      <c r="J32" s="525"/>
      <c r="K32" s="450"/>
      <c r="L32" s="450"/>
      <c r="M32" s="450"/>
      <c r="Q32" s="457"/>
      <c r="R32" s="457"/>
      <c r="S32" s="457"/>
      <c r="T32" s="457"/>
      <c r="U32" s="457"/>
      <c r="V32" s="457"/>
      <c r="W32" s="457"/>
      <c r="X32" s="457"/>
      <c r="Y32" s="457"/>
      <c r="Z32" s="457"/>
      <c r="AA32" s="457"/>
      <c r="AB32" s="457"/>
      <c r="AC32" s="457"/>
      <c r="AD32" s="457"/>
      <c r="AE32" s="457"/>
      <c r="AF32" s="409"/>
      <c r="AG32" s="455">
        <f>[3]Tabeller!$C14/1000*C56*AG$28</f>
        <v>0</v>
      </c>
      <c r="AH32" s="455">
        <f>[3]Tabeller!$C14/1000*D56*AH$28</f>
        <v>0</v>
      </c>
      <c r="AI32" s="455">
        <f>[3]Tabeller!$C14/1000*E56*AI$28</f>
        <v>0</v>
      </c>
      <c r="AJ32" s="455">
        <f>[3]Tabeller!$C14/1000*F56*AJ$28</f>
        <v>0</v>
      </c>
      <c r="AK32" s="455">
        <f>[3]Tabeller!$C14/1000*G56*AK$28</f>
        <v>0</v>
      </c>
      <c r="AL32" s="455">
        <f>[3]Tabeller!$C14/1000*H56*AL$28</f>
        <v>0</v>
      </c>
      <c r="AM32" s="455">
        <f>[3]Tabeller!$C14/1000*I56*AM$28</f>
        <v>0</v>
      </c>
      <c r="AN32" s="455">
        <f>[3]Tabeller!$C14/1000*J56*AN$28</f>
        <v>0</v>
      </c>
      <c r="AO32" s="455">
        <f>[3]Tabeller!$C14/1000*K56*AO$28</f>
        <v>0</v>
      </c>
      <c r="AP32" s="455">
        <f>[3]Tabeller!$C14/1000*L56*AP$28</f>
        <v>0</v>
      </c>
      <c r="AQ32" s="456">
        <f t="shared" ref="AQ32:AQ39" si="6">SUM(AG32:AP32)</f>
        <v>0</v>
      </c>
      <c r="AR32" s="117">
        <f t="shared" ref="AR32:AR39" si="7">SUM(AL32:AP32)</f>
        <v>0</v>
      </c>
    </row>
    <row r="33" spans="1:44" x14ac:dyDescent="0.2">
      <c r="A33" s="134"/>
      <c r="B33" s="134"/>
      <c r="C33" s="450"/>
      <c r="D33" s="523"/>
      <c r="E33" s="524"/>
      <c r="F33" s="524"/>
      <c r="G33" s="525"/>
      <c r="H33" s="523"/>
      <c r="I33" s="524"/>
      <c r="J33" s="525"/>
      <c r="K33" s="450"/>
      <c r="L33" s="450"/>
      <c r="M33" s="450"/>
      <c r="Q33" s="457"/>
      <c r="R33" s="457"/>
      <c r="S33" s="457"/>
      <c r="T33" s="457"/>
      <c r="U33" s="457"/>
      <c r="V33" s="457"/>
      <c r="W33" s="457"/>
      <c r="X33" s="457"/>
      <c r="Y33" s="457"/>
      <c r="Z33" s="457"/>
      <c r="AA33" s="457"/>
      <c r="AB33" s="457"/>
      <c r="AC33" s="457"/>
      <c r="AD33" s="457"/>
      <c r="AE33" s="457"/>
      <c r="AF33" s="409"/>
      <c r="AG33" s="455">
        <f>[3]Tabeller!$C15/1000*C57*AG$28</f>
        <v>0</v>
      </c>
      <c r="AH33" s="455">
        <f>[3]Tabeller!$C15/1000*D57*AH$28</f>
        <v>0</v>
      </c>
      <c r="AI33" s="455">
        <f>[3]Tabeller!$C15/1000*E57*AI$28</f>
        <v>0</v>
      </c>
      <c r="AJ33" s="455">
        <f>[3]Tabeller!$C15/1000*F57*AJ$28</f>
        <v>0</v>
      </c>
      <c r="AK33" s="455">
        <f>[3]Tabeller!$C15/1000*G57*AK$28</f>
        <v>0</v>
      </c>
      <c r="AL33" s="455">
        <f>[3]Tabeller!$C15/1000*H57*AL$28</f>
        <v>0</v>
      </c>
      <c r="AM33" s="455">
        <f>[3]Tabeller!$C15/1000*I57*AM$28</f>
        <v>0</v>
      </c>
      <c r="AN33" s="455">
        <f>[3]Tabeller!$C15/1000*J57*AN$28</f>
        <v>0</v>
      </c>
      <c r="AO33" s="455">
        <f>[3]Tabeller!$C15/1000*K57*AO$28</f>
        <v>0</v>
      </c>
      <c r="AP33" s="455">
        <f>[3]Tabeller!$C15/1000*L57*AP$28</f>
        <v>0</v>
      </c>
      <c r="AQ33" s="456">
        <f t="shared" si="6"/>
        <v>0</v>
      </c>
      <c r="AR33" s="117">
        <f t="shared" si="7"/>
        <v>0</v>
      </c>
    </row>
    <row r="34" spans="1:44" x14ac:dyDescent="0.2">
      <c r="A34" s="453"/>
      <c r="B34" s="453"/>
      <c r="C34" s="450"/>
      <c r="D34" s="523"/>
      <c r="E34" s="524"/>
      <c r="F34" s="524"/>
      <c r="G34" s="525"/>
      <c r="H34" s="523"/>
      <c r="I34" s="524"/>
      <c r="J34" s="525"/>
      <c r="K34" s="450"/>
      <c r="L34" s="450"/>
      <c r="M34" s="450"/>
      <c r="Q34" s="457"/>
      <c r="R34" s="457"/>
      <c r="S34" s="457"/>
      <c r="T34" s="457"/>
      <c r="U34" s="457"/>
      <c r="V34" s="457"/>
      <c r="W34" s="457"/>
      <c r="X34" s="457"/>
      <c r="Y34" s="457"/>
      <c r="Z34" s="457"/>
      <c r="AA34" s="457"/>
      <c r="AB34" s="457"/>
      <c r="AC34" s="457"/>
      <c r="AD34" s="457"/>
      <c r="AE34" s="457"/>
      <c r="AF34" s="409"/>
      <c r="AG34" s="455">
        <f>[3]Tabeller!$C16/1000*C58*AG$28</f>
        <v>0</v>
      </c>
      <c r="AH34" s="455">
        <f>[3]Tabeller!$C16/1000*D58*AH$28</f>
        <v>0</v>
      </c>
      <c r="AI34" s="455">
        <f>[3]Tabeller!$C16/1000*E58*AI$28</f>
        <v>0</v>
      </c>
      <c r="AJ34" s="455">
        <f>[3]Tabeller!$C16/1000*F58*AJ$28</f>
        <v>0</v>
      </c>
      <c r="AK34" s="455">
        <f>[3]Tabeller!$C16/1000*G58*AK$28</f>
        <v>0</v>
      </c>
      <c r="AL34" s="455">
        <f>[3]Tabeller!$C16/1000*H58*AL$28</f>
        <v>0</v>
      </c>
      <c r="AM34" s="455">
        <f>[3]Tabeller!$C16/1000*I58*AM$28</f>
        <v>0</v>
      </c>
      <c r="AN34" s="455">
        <f>[3]Tabeller!$C16/1000*J58*AN$28</f>
        <v>0</v>
      </c>
      <c r="AO34" s="455">
        <f>[3]Tabeller!$C16/1000*K58*AO$28</f>
        <v>0</v>
      </c>
      <c r="AP34" s="455">
        <f>[3]Tabeller!$C16/1000*L58*AP$28</f>
        <v>0</v>
      </c>
      <c r="AQ34" s="456">
        <f t="shared" si="6"/>
        <v>0</v>
      </c>
      <c r="AR34" s="117">
        <f t="shared" si="7"/>
        <v>0</v>
      </c>
    </row>
    <row r="35" spans="1:44" x14ac:dyDescent="0.2">
      <c r="A35" s="453"/>
      <c r="B35" s="453"/>
      <c r="C35" s="450"/>
      <c r="D35" s="523"/>
      <c r="E35" s="524"/>
      <c r="F35" s="524"/>
      <c r="G35" s="525"/>
      <c r="H35" s="523"/>
      <c r="I35" s="524"/>
      <c r="J35" s="525"/>
      <c r="K35" s="450"/>
      <c r="L35" s="450"/>
      <c r="M35" s="450"/>
      <c r="Q35" s="457"/>
      <c r="R35" s="457"/>
      <c r="S35" s="457"/>
      <c r="T35" s="457"/>
      <c r="U35" s="457"/>
      <c r="V35" s="457"/>
      <c r="W35" s="457"/>
      <c r="X35" s="457"/>
      <c r="Y35" s="457"/>
      <c r="Z35" s="457"/>
      <c r="AA35" s="457"/>
      <c r="AB35" s="457"/>
      <c r="AC35" s="457"/>
      <c r="AD35" s="457"/>
      <c r="AE35" s="457"/>
      <c r="AF35" s="409"/>
      <c r="AG35" s="455">
        <f>[3]Tabeller!$C17/1000*C59*AG$28</f>
        <v>0</v>
      </c>
      <c r="AH35" s="455">
        <f>[3]Tabeller!$C17/1000*D59*AH$28</f>
        <v>0</v>
      </c>
      <c r="AI35" s="455">
        <f>[3]Tabeller!$C17/1000*E59*AI$28</f>
        <v>0</v>
      </c>
      <c r="AJ35" s="455">
        <f>[3]Tabeller!$C17/1000*F59*AJ$28</f>
        <v>0</v>
      </c>
      <c r="AK35" s="455">
        <f>[3]Tabeller!$C17/1000*G59*AK$28</f>
        <v>0</v>
      </c>
      <c r="AL35" s="455">
        <f>[3]Tabeller!$C17/1000*H59*AL$28</f>
        <v>0</v>
      </c>
      <c r="AM35" s="455">
        <f>[3]Tabeller!$C17/1000*I59*AM$28</f>
        <v>0</v>
      </c>
      <c r="AN35" s="455">
        <f>[3]Tabeller!$C17/1000*J59*AN$28</f>
        <v>0</v>
      </c>
      <c r="AO35" s="455">
        <f>[3]Tabeller!$C17/1000*K59*AO$28</f>
        <v>0</v>
      </c>
      <c r="AP35" s="455">
        <f>[3]Tabeller!$C17/1000*L59*AP$28</f>
        <v>0</v>
      </c>
      <c r="AQ35" s="456">
        <f t="shared" si="6"/>
        <v>0</v>
      </c>
      <c r="AR35" s="117">
        <f t="shared" si="7"/>
        <v>0</v>
      </c>
    </row>
    <row r="36" spans="1:44" x14ac:dyDescent="0.2">
      <c r="A36" s="453"/>
      <c r="B36" s="453"/>
      <c r="C36" s="450"/>
      <c r="D36" s="523"/>
      <c r="E36" s="524"/>
      <c r="F36" s="524"/>
      <c r="G36" s="525"/>
      <c r="H36" s="523"/>
      <c r="I36" s="524"/>
      <c r="J36" s="525"/>
      <c r="K36" s="450"/>
      <c r="L36" s="450"/>
      <c r="M36" s="450"/>
      <c r="Q36" s="457"/>
      <c r="R36" s="457"/>
      <c r="S36" s="457"/>
      <c r="T36" s="457"/>
      <c r="U36" s="457"/>
      <c r="V36" s="457"/>
      <c r="W36" s="457"/>
      <c r="X36" s="457"/>
      <c r="Y36" s="457"/>
      <c r="Z36" s="457"/>
      <c r="AA36" s="457"/>
      <c r="AB36" s="457"/>
      <c r="AC36" s="457"/>
      <c r="AD36" s="457"/>
      <c r="AE36" s="457"/>
      <c r="AF36" s="409"/>
      <c r="AG36" s="455">
        <f>[3]Tabeller!$C18/1000*C60*AG$28</f>
        <v>0</v>
      </c>
      <c r="AH36" s="455">
        <f>[3]Tabeller!$C18/1000*D60*AH$28</f>
        <v>0</v>
      </c>
      <c r="AI36" s="455">
        <f>[3]Tabeller!$C18/1000*E60*AI$28</f>
        <v>0</v>
      </c>
      <c r="AJ36" s="455">
        <f>[3]Tabeller!$C18/1000*F60*AJ$28</f>
        <v>0</v>
      </c>
      <c r="AK36" s="455">
        <f>[3]Tabeller!$C18/1000*G60*AK$28</f>
        <v>0</v>
      </c>
      <c r="AL36" s="455">
        <f>[3]Tabeller!$C18/1000*H60*AL$28</f>
        <v>0</v>
      </c>
      <c r="AM36" s="455">
        <f>[3]Tabeller!$C18/1000*I60*AM$28</f>
        <v>0</v>
      </c>
      <c r="AN36" s="455">
        <f>[3]Tabeller!$C18/1000*J60*AN$28</f>
        <v>0</v>
      </c>
      <c r="AO36" s="455">
        <f>[3]Tabeller!$C18/1000*K60*AO$28</f>
        <v>0</v>
      </c>
      <c r="AP36" s="455">
        <f>[3]Tabeller!$C18/1000*L60*AP$28</f>
        <v>0</v>
      </c>
      <c r="AQ36" s="456">
        <f t="shared" si="6"/>
        <v>0</v>
      </c>
      <c r="AR36" s="117">
        <f t="shared" si="7"/>
        <v>0</v>
      </c>
    </row>
    <row r="37" spans="1:44" x14ac:dyDescent="0.2">
      <c r="A37" s="453"/>
      <c r="B37" s="453"/>
      <c r="C37" s="450"/>
      <c r="D37" s="523"/>
      <c r="E37" s="524"/>
      <c r="F37" s="524"/>
      <c r="G37" s="525"/>
      <c r="H37" s="523"/>
      <c r="I37" s="524"/>
      <c r="J37" s="525"/>
      <c r="K37" s="450"/>
      <c r="L37" s="450"/>
      <c r="M37" s="450"/>
      <c r="Q37" s="457"/>
      <c r="R37" s="457"/>
      <c r="S37" s="457"/>
      <c r="T37" s="457"/>
      <c r="U37" s="457"/>
      <c r="V37" s="457"/>
      <c r="W37" s="457"/>
      <c r="X37" s="457"/>
      <c r="Y37" s="457"/>
      <c r="Z37" s="457"/>
      <c r="AA37" s="457"/>
      <c r="AB37" s="457"/>
      <c r="AC37" s="457"/>
      <c r="AD37" s="457"/>
      <c r="AE37" s="457"/>
      <c r="AF37" s="409"/>
      <c r="AG37" s="455">
        <f>[3]Tabeller!$C19/1000*C61*AG$28</f>
        <v>0</v>
      </c>
      <c r="AH37" s="455">
        <f>[3]Tabeller!$C19/1000*D61*AH$28</f>
        <v>0</v>
      </c>
      <c r="AI37" s="455">
        <f>[3]Tabeller!$C19/1000*E61*AI$28</f>
        <v>0</v>
      </c>
      <c r="AJ37" s="455">
        <f>[3]Tabeller!$C19/1000*F61*AJ$28</f>
        <v>0</v>
      </c>
      <c r="AK37" s="455">
        <f>[3]Tabeller!$C19/1000*G61*AK$28</f>
        <v>0</v>
      </c>
      <c r="AL37" s="455">
        <f>[3]Tabeller!$C19/1000*H61*AL$28</f>
        <v>0</v>
      </c>
      <c r="AM37" s="455">
        <f>[3]Tabeller!$C19/1000*I61*AM$28</f>
        <v>0</v>
      </c>
      <c r="AN37" s="455">
        <f>[3]Tabeller!$C19/1000*J61*AN$28</f>
        <v>0</v>
      </c>
      <c r="AO37" s="455">
        <f>[3]Tabeller!$C19/1000*K61*AO$28</f>
        <v>0</v>
      </c>
      <c r="AP37" s="455">
        <f>[3]Tabeller!$C19/1000*L61*AP$28</f>
        <v>0</v>
      </c>
      <c r="AQ37" s="456">
        <f t="shared" si="6"/>
        <v>0</v>
      </c>
      <c r="AR37" s="117">
        <f t="shared" si="7"/>
        <v>0</v>
      </c>
    </row>
    <row r="38" spans="1:44" x14ac:dyDescent="0.2">
      <c r="A38" s="453"/>
      <c r="B38" s="453"/>
      <c r="C38" s="450"/>
      <c r="D38" s="523"/>
      <c r="E38" s="524"/>
      <c r="F38" s="524"/>
      <c r="G38" s="525"/>
      <c r="H38" s="523"/>
      <c r="I38" s="524"/>
      <c r="J38" s="525"/>
      <c r="K38" s="450"/>
      <c r="L38" s="450"/>
      <c r="M38" s="450"/>
      <c r="Q38" s="457"/>
      <c r="R38" s="457"/>
      <c r="S38" s="457"/>
      <c r="T38" s="457"/>
      <c r="U38" s="457"/>
      <c r="V38" s="457"/>
      <c r="W38" s="457"/>
      <c r="X38" s="457"/>
      <c r="Y38" s="457"/>
      <c r="Z38" s="457"/>
      <c r="AA38" s="457"/>
      <c r="AB38" s="457"/>
      <c r="AC38" s="457"/>
      <c r="AD38" s="457"/>
      <c r="AE38" s="457"/>
      <c r="AF38" s="409"/>
      <c r="AG38" s="455">
        <f>[3]Tabeller!$C20/1000*C62*AG$28</f>
        <v>0</v>
      </c>
      <c r="AH38" s="455">
        <f>[3]Tabeller!$C20/1000*D62*AH$28</f>
        <v>0</v>
      </c>
      <c r="AI38" s="455">
        <f>[3]Tabeller!$C20/1000*E62*AI$28</f>
        <v>0</v>
      </c>
      <c r="AJ38" s="455">
        <f>[3]Tabeller!$C20/1000*F62*AJ$28</f>
        <v>0</v>
      </c>
      <c r="AK38" s="455">
        <f>[3]Tabeller!$C20/1000*G62*AK$28</f>
        <v>0</v>
      </c>
      <c r="AL38" s="455">
        <f>[3]Tabeller!$C20/1000*H62*AL$28</f>
        <v>0</v>
      </c>
      <c r="AM38" s="455">
        <f>[3]Tabeller!$C20/1000*I62*AM$28</f>
        <v>0</v>
      </c>
      <c r="AN38" s="455">
        <f>[3]Tabeller!$C20/1000*J62*AN$28</f>
        <v>0</v>
      </c>
      <c r="AO38" s="455">
        <f>[3]Tabeller!$C20/1000*K62*AO$28</f>
        <v>0</v>
      </c>
      <c r="AP38" s="455">
        <f>[3]Tabeller!$C20/1000*L62*AP$28</f>
        <v>0</v>
      </c>
      <c r="AQ38" s="456">
        <f t="shared" si="6"/>
        <v>0</v>
      </c>
      <c r="AR38" s="117">
        <f t="shared" si="7"/>
        <v>0</v>
      </c>
    </row>
    <row r="39" spans="1:44" x14ac:dyDescent="0.2">
      <c r="A39" s="453"/>
      <c r="B39" s="453"/>
      <c r="C39" s="450"/>
      <c r="D39" s="523"/>
      <c r="E39" s="524"/>
      <c r="F39" s="524"/>
      <c r="G39" s="525"/>
      <c r="H39" s="523"/>
      <c r="I39" s="524"/>
      <c r="J39" s="525"/>
      <c r="K39" s="450"/>
      <c r="L39" s="450"/>
      <c r="M39" s="450"/>
      <c r="Q39" s="457"/>
      <c r="R39" s="457"/>
      <c r="S39" s="457"/>
      <c r="T39" s="457"/>
      <c r="U39" s="457"/>
      <c r="V39" s="457"/>
      <c r="W39" s="457"/>
      <c r="X39" s="457"/>
      <c r="Y39" s="457"/>
      <c r="Z39" s="457"/>
      <c r="AA39" s="457"/>
      <c r="AB39" s="457"/>
      <c r="AC39" s="457"/>
      <c r="AD39" s="457"/>
      <c r="AE39" s="457"/>
      <c r="AF39" s="409"/>
      <c r="AG39" s="455" t="e">
        <f>[3]Tabeller!$C21/1000*C63*AG$28</f>
        <v>#REF!</v>
      </c>
      <c r="AH39" s="455" t="e">
        <f>[3]Tabeller!$C21/1000*D63*AH$28</f>
        <v>#REF!</v>
      </c>
      <c r="AI39" s="455" t="e">
        <f>[3]Tabeller!$C21/1000*E63*AI$28</f>
        <v>#REF!</v>
      </c>
      <c r="AJ39" s="455" t="e">
        <f>[3]Tabeller!$C21/1000*F63*AJ$28</f>
        <v>#REF!</v>
      </c>
      <c r="AK39" s="455" t="e">
        <f>[3]Tabeller!$C21/1000*G63*AK$28</f>
        <v>#REF!</v>
      </c>
      <c r="AL39" s="455" t="e">
        <f>[3]Tabeller!$C21/1000*H63*AL$28</f>
        <v>#REF!</v>
      </c>
      <c r="AM39" s="455" t="e">
        <f>[3]Tabeller!$C21/1000*I63*AM$28</f>
        <v>#REF!</v>
      </c>
      <c r="AN39" s="455" t="e">
        <f>[3]Tabeller!$C21/1000*J63*AN$28</f>
        <v>#REF!</v>
      </c>
      <c r="AO39" s="455" t="e">
        <f>[3]Tabeller!$C21/1000*K63*AO$28</f>
        <v>#REF!</v>
      </c>
      <c r="AP39" s="455" t="e">
        <f>[3]Tabeller!$C21/1000*L63*AP$28</f>
        <v>#REF!</v>
      </c>
      <c r="AQ39" s="456" t="e">
        <f t="shared" si="6"/>
        <v>#REF!</v>
      </c>
      <c r="AR39" s="117" t="e">
        <f t="shared" si="7"/>
        <v>#REF!</v>
      </c>
    </row>
    <row r="40" spans="1:44" x14ac:dyDescent="0.2">
      <c r="A40" s="453"/>
      <c r="B40" s="453"/>
      <c r="C40" s="450"/>
      <c r="D40" s="523"/>
      <c r="E40" s="524"/>
      <c r="F40" s="524"/>
      <c r="G40" s="525"/>
      <c r="H40" s="523"/>
      <c r="I40" s="524"/>
      <c r="J40" s="525"/>
      <c r="K40" s="450"/>
      <c r="L40" s="450"/>
      <c r="M40" s="450"/>
      <c r="Q40" s="457"/>
      <c r="R40" s="457"/>
      <c r="S40" s="457"/>
      <c r="T40" s="457"/>
      <c r="U40" s="457"/>
      <c r="V40" s="457"/>
      <c r="W40" s="457"/>
      <c r="X40" s="457"/>
      <c r="Y40" s="457"/>
      <c r="Z40" s="457"/>
      <c r="AA40" s="457"/>
      <c r="AB40" s="457"/>
      <c r="AC40" s="457"/>
      <c r="AD40" s="457"/>
      <c r="AE40" s="457"/>
      <c r="AF40" s="409"/>
      <c r="AG40" s="456" t="e">
        <f>SUM(AG31:AG39)</f>
        <v>#REF!</v>
      </c>
      <c r="AH40" s="456" t="e">
        <f t="shared" ref="AH40:AP40" si="8">SUM(AH31:AH39)</f>
        <v>#REF!</v>
      </c>
      <c r="AI40" s="456" t="e">
        <f t="shared" si="8"/>
        <v>#REF!</v>
      </c>
      <c r="AJ40" s="456" t="e">
        <f t="shared" si="8"/>
        <v>#REF!</v>
      </c>
      <c r="AK40" s="456" t="e">
        <f t="shared" si="8"/>
        <v>#REF!</v>
      </c>
      <c r="AL40" s="456" t="e">
        <f t="shared" si="8"/>
        <v>#REF!</v>
      </c>
      <c r="AM40" s="456" t="e">
        <f t="shared" si="8"/>
        <v>#REF!</v>
      </c>
      <c r="AN40" s="456" t="e">
        <f t="shared" si="8"/>
        <v>#REF!</v>
      </c>
      <c r="AO40" s="456" t="e">
        <f t="shared" si="8"/>
        <v>#REF!</v>
      </c>
      <c r="AP40" s="456" t="e">
        <f t="shared" si="8"/>
        <v>#REF!</v>
      </c>
      <c r="AQ40" s="456" t="e">
        <f>SUM(AQ31:AQ39)</f>
        <v>#REF!</v>
      </c>
      <c r="AR40" s="456" t="e">
        <f t="shared" ref="AR40" si="9">SUM(AR31:AR39)</f>
        <v>#REF!</v>
      </c>
    </row>
    <row r="41" spans="1:44" x14ac:dyDescent="0.2">
      <c r="A41" s="453"/>
      <c r="B41" s="453"/>
      <c r="C41" s="450"/>
      <c r="D41" s="523"/>
      <c r="E41" s="524"/>
      <c r="F41" s="524"/>
      <c r="G41" s="525"/>
      <c r="H41" s="523"/>
      <c r="I41" s="524"/>
      <c r="J41" s="525"/>
      <c r="K41" s="450"/>
      <c r="L41" s="450"/>
      <c r="M41" s="450"/>
      <c r="Q41" s="457"/>
      <c r="R41" s="457"/>
      <c r="S41" s="457"/>
      <c r="T41" s="457"/>
      <c r="U41" s="457"/>
      <c r="V41" s="457"/>
      <c r="W41" s="457"/>
      <c r="X41" s="457"/>
      <c r="Y41" s="457"/>
      <c r="Z41" s="457"/>
      <c r="AA41" s="457"/>
      <c r="AB41" s="457"/>
      <c r="AC41" s="457"/>
      <c r="AD41" s="457"/>
      <c r="AE41" s="457"/>
      <c r="AF41" s="117"/>
    </row>
    <row r="42" spans="1:44" x14ac:dyDescent="0.2">
      <c r="A42" s="453"/>
      <c r="B42" s="453"/>
      <c r="C42" s="450"/>
      <c r="D42" s="523"/>
      <c r="E42" s="524"/>
      <c r="F42" s="524"/>
      <c r="G42" s="525"/>
      <c r="H42" s="523"/>
      <c r="I42" s="524"/>
      <c r="J42" s="525"/>
      <c r="K42" s="450"/>
      <c r="L42" s="450"/>
      <c r="M42" s="450"/>
    </row>
    <row r="43" spans="1:44" x14ac:dyDescent="0.2">
      <c r="A43" s="453"/>
      <c r="B43" s="453"/>
      <c r="C43" s="450"/>
      <c r="D43" s="523"/>
      <c r="E43" s="524"/>
      <c r="F43" s="524"/>
      <c r="G43" s="525"/>
      <c r="H43" s="523"/>
      <c r="I43" s="524"/>
      <c r="J43" s="525"/>
      <c r="K43" s="450"/>
      <c r="L43" s="450"/>
      <c r="M43" s="450"/>
    </row>
    <row r="44" spans="1:44" x14ac:dyDescent="0.2">
      <c r="A44" s="134"/>
      <c r="B44" s="134"/>
      <c r="C44" s="450"/>
      <c r="D44" s="523"/>
      <c r="E44" s="524"/>
      <c r="F44" s="524"/>
      <c r="G44" s="525"/>
      <c r="H44" s="523"/>
      <c r="I44" s="524"/>
      <c r="J44" s="525"/>
      <c r="K44" s="450"/>
      <c r="L44" s="450"/>
      <c r="M44" s="450"/>
      <c r="Q44" s="457"/>
      <c r="R44" s="457"/>
      <c r="S44" s="457"/>
      <c r="T44" s="457"/>
      <c r="U44" s="457"/>
      <c r="V44" s="457"/>
      <c r="W44" s="457"/>
      <c r="X44" s="457"/>
      <c r="Y44" s="457"/>
      <c r="Z44" s="457"/>
      <c r="AA44" s="457"/>
      <c r="AB44" s="457"/>
      <c r="AC44" s="457"/>
      <c r="AD44" s="457"/>
      <c r="AE44" s="457"/>
      <c r="AF44" s="458"/>
    </row>
    <row r="45" spans="1:44" x14ac:dyDescent="0.2">
      <c r="A45" s="453"/>
      <c r="B45" s="453"/>
      <c r="C45" s="450"/>
      <c r="D45" s="779"/>
      <c r="E45" s="780"/>
      <c r="F45" s="780"/>
      <c r="G45" s="781"/>
      <c r="H45" s="779"/>
      <c r="I45" s="780"/>
      <c r="J45" s="781"/>
      <c r="K45" s="450"/>
      <c r="L45" s="450"/>
      <c r="M45" s="450"/>
    </row>
    <row r="46" spans="1:44" x14ac:dyDescent="0.2">
      <c r="A46" s="134"/>
      <c r="B46" s="134"/>
      <c r="C46" s="450"/>
      <c r="D46" s="779"/>
      <c r="E46" s="780"/>
      <c r="F46" s="780"/>
      <c r="G46" s="781"/>
      <c r="H46" s="779"/>
      <c r="I46" s="780"/>
      <c r="J46" s="781"/>
      <c r="K46" s="450"/>
      <c r="L46" s="450"/>
      <c r="M46" s="450"/>
      <c r="Q46" s="457"/>
      <c r="R46" s="457"/>
      <c r="S46" s="457"/>
      <c r="T46" s="457"/>
      <c r="U46" s="457"/>
      <c r="V46" s="457"/>
      <c r="W46" s="457"/>
      <c r="X46" s="457"/>
      <c r="Y46" s="457"/>
      <c r="Z46" s="457"/>
      <c r="AA46" s="457"/>
      <c r="AB46" s="457"/>
      <c r="AC46" s="457"/>
      <c r="AD46" s="457"/>
      <c r="AE46" s="457"/>
      <c r="AF46" s="409"/>
    </row>
    <row r="47" spans="1:44" x14ac:dyDescent="0.2">
      <c r="A47" s="459"/>
      <c r="B47" s="459"/>
      <c r="C47" s="450"/>
      <c r="D47" s="779"/>
      <c r="E47" s="780"/>
      <c r="F47" s="780"/>
      <c r="G47" s="781"/>
      <c r="H47" s="779"/>
      <c r="I47" s="780"/>
      <c r="J47" s="781"/>
      <c r="K47" s="450"/>
      <c r="L47" s="450"/>
      <c r="M47" s="450"/>
    </row>
    <row r="48" spans="1:44" x14ac:dyDescent="0.2">
      <c r="A48" s="453"/>
      <c r="B48" s="453"/>
      <c r="C48" s="450"/>
      <c r="D48" s="779"/>
      <c r="E48" s="780"/>
      <c r="F48" s="780"/>
      <c r="G48" s="781"/>
      <c r="H48" s="779"/>
      <c r="I48" s="780"/>
      <c r="J48" s="781"/>
      <c r="K48" s="450"/>
      <c r="L48" s="450"/>
      <c r="M48" s="450"/>
    </row>
    <row r="49" spans="1:13" x14ac:dyDescent="0.2">
      <c r="A49" s="134"/>
      <c r="B49" s="134"/>
      <c r="C49" s="450"/>
      <c r="D49" s="779"/>
      <c r="E49" s="780"/>
      <c r="F49" s="780"/>
      <c r="G49" s="781"/>
      <c r="H49" s="779"/>
      <c r="I49" s="780"/>
      <c r="J49" s="781"/>
      <c r="K49" s="450"/>
      <c r="L49" s="450"/>
      <c r="M49" s="450"/>
    </row>
    <row r="50" spans="1:13" x14ac:dyDescent="0.2">
      <c r="A50" s="453"/>
      <c r="B50" s="453"/>
    </row>
    <row r="51" spans="1:13" x14ac:dyDescent="0.2">
      <c r="A51" s="460"/>
      <c r="B51" s="460"/>
    </row>
    <row r="53" spans="1:13" x14ac:dyDescent="0.2">
      <c r="C53" s="453"/>
      <c r="D53" s="453"/>
      <c r="E53" s="453"/>
    </row>
    <row r="54" spans="1:13" x14ac:dyDescent="0.2">
      <c r="C54" s="134"/>
      <c r="D54" s="134"/>
      <c r="E54" s="134"/>
    </row>
    <row r="55" spans="1:13" x14ac:dyDescent="0.2">
      <c r="C55" s="461"/>
      <c r="D55" s="461"/>
      <c r="E55" s="461"/>
    </row>
    <row r="56" spans="1:13" x14ac:dyDescent="0.2">
      <c r="C56" s="461"/>
      <c r="D56" s="461"/>
      <c r="E56" s="461"/>
    </row>
    <row r="57" spans="1:13" x14ac:dyDescent="0.2">
      <c r="C57" s="461"/>
      <c r="D57" s="461"/>
      <c r="E57" s="461"/>
    </row>
    <row r="58" spans="1:13" x14ac:dyDescent="0.2">
      <c r="C58" s="461"/>
      <c r="D58" s="461"/>
      <c r="E58" s="461"/>
    </row>
    <row r="59" spans="1:13" x14ac:dyDescent="0.2">
      <c r="C59" s="461"/>
      <c r="D59" s="461"/>
      <c r="E59" s="461"/>
    </row>
    <row r="60" spans="1:13" x14ac:dyDescent="0.2">
      <c r="C60" s="461"/>
      <c r="D60" s="461"/>
      <c r="E60" s="461"/>
    </row>
    <row r="61" spans="1:13" x14ac:dyDescent="0.2">
      <c r="C61" s="461"/>
      <c r="D61" s="461"/>
      <c r="E61" s="461"/>
    </row>
    <row r="62" spans="1:13" x14ac:dyDescent="0.2">
      <c r="C62" s="461"/>
      <c r="D62" s="461"/>
      <c r="E62" s="461"/>
    </row>
    <row r="63" spans="1:13" x14ac:dyDescent="0.2">
      <c r="C63" s="454"/>
      <c r="D63" s="454"/>
      <c r="E63" s="454"/>
    </row>
    <row r="64" spans="1:13" x14ac:dyDescent="0.2">
      <c r="C64" s="454"/>
      <c r="D64" s="454"/>
      <c r="E64" s="454"/>
    </row>
    <row r="65" spans="3:5" x14ac:dyDescent="0.2">
      <c r="C65" s="453"/>
      <c r="D65" s="453"/>
      <c r="E65" s="453"/>
    </row>
    <row r="66" spans="3:5" x14ac:dyDescent="0.2">
      <c r="C66" s="453"/>
      <c r="D66" s="453"/>
      <c r="E66" s="453"/>
    </row>
    <row r="67" spans="3:5" x14ac:dyDescent="0.2">
      <c r="C67" s="454"/>
      <c r="D67" s="454"/>
      <c r="E67" s="454"/>
    </row>
    <row r="68" spans="3:5" x14ac:dyDescent="0.2">
      <c r="C68" s="453"/>
      <c r="D68" s="453"/>
      <c r="E68" s="453"/>
    </row>
    <row r="69" spans="3:5" x14ac:dyDescent="0.2">
      <c r="C69" s="454"/>
      <c r="D69" s="454"/>
      <c r="E69" s="454"/>
    </row>
    <row r="70" spans="3:5" x14ac:dyDescent="0.2">
      <c r="C70" s="453"/>
      <c r="D70" s="453"/>
      <c r="E70" s="453"/>
    </row>
    <row r="71" spans="3:5" x14ac:dyDescent="0.2">
      <c r="C71" s="453"/>
      <c r="D71" s="453"/>
      <c r="E71" s="453"/>
    </row>
  </sheetData>
  <sheetProtection algorithmName="SHA-512" hashValue="SpuwZ+xu8H2jI+wnvLlri6aOUHsrxHncEmm7ESJSSx4O40Q4d1rNu3pVvBQQK0ujjXy6cKvjaDnogxMkDGm16w==" saltValue="7FzaJfaOJ7VEgWluO4dPtw==" spinCount="100000" sheet="1" objects="1" scenarios="1"/>
  <mergeCells count="22">
    <mergeCell ref="D19:G19"/>
    <mergeCell ref="H19:J19"/>
    <mergeCell ref="D20:G20"/>
    <mergeCell ref="H20:J20"/>
    <mergeCell ref="D21:G21"/>
    <mergeCell ref="H21:J21"/>
    <mergeCell ref="D22:G22"/>
    <mergeCell ref="H22:J22"/>
    <mergeCell ref="D23:G23"/>
    <mergeCell ref="H23:J23"/>
    <mergeCell ref="D24:G24"/>
    <mergeCell ref="H24:J24"/>
    <mergeCell ref="D48:G48"/>
    <mergeCell ref="H48:J48"/>
    <mergeCell ref="D49:G49"/>
    <mergeCell ref="H49:J49"/>
    <mergeCell ref="D45:G45"/>
    <mergeCell ref="H45:J45"/>
    <mergeCell ref="D46:G46"/>
    <mergeCell ref="H46:J46"/>
    <mergeCell ref="D47:G47"/>
    <mergeCell ref="H47:J47"/>
  </mergeCells>
  <conditionalFormatting sqref="A44:B44">
    <cfRule type="expression" dxfId="18" priority="5" stopIfTrue="1">
      <formula>#REF!="NEI"</formula>
    </cfRule>
  </conditionalFormatting>
  <conditionalFormatting sqref="A49:B49">
    <cfRule type="expression" dxfId="17" priority="6" stopIfTrue="1">
      <formula>#REF!="NEI"</formula>
    </cfRule>
  </conditionalFormatting>
  <conditionalFormatting sqref="A1:D2 F1:H2">
    <cfRule type="expression" dxfId="16" priority="24" stopIfTrue="1">
      <formula>#REF!="NEI"</formula>
    </cfRule>
  </conditionalFormatting>
  <conditionalFormatting sqref="A6:P13">
    <cfRule type="expression" dxfId="15" priority="1" stopIfTrue="1">
      <formula>#REF!="NEI"</formula>
    </cfRule>
  </conditionalFormatting>
  <conditionalFormatting sqref="C19:D49 H19:H49 K19:M49">
    <cfRule type="expression" dxfId="14" priority="23" stopIfTrue="1">
      <formula>#REF!="NEI"</formula>
    </cfRule>
  </conditionalFormatting>
  <conditionalFormatting sqref="C55:E64">
    <cfRule type="expression" dxfId="13" priority="4" stopIfTrue="1">
      <formula>#REF!="NEI"</formula>
    </cfRule>
  </conditionalFormatting>
  <conditionalFormatting sqref="C67:E67">
    <cfRule type="expression" dxfId="12" priority="11" stopIfTrue="1">
      <formula>#REF!="NEI"</formula>
    </cfRule>
  </conditionalFormatting>
  <conditionalFormatting sqref="C14:P14">
    <cfRule type="expression" dxfId="11" priority="21" stopIfTrue="1">
      <formula>#REF!="NEI"</formula>
    </cfRule>
  </conditionalFormatting>
  <conditionalFormatting sqref="Q32:AE41 Q44:AE44 Q46:AE46 C69:E69">
    <cfRule type="expression" dxfId="10" priority="12" stopIfTrue="1">
      <formula>#REF!="NEI"</formula>
    </cfRule>
  </conditionalFormatting>
  <conditionalFormatting sqref="AF28">
    <cfRule type="expression" dxfId="9" priority="13" stopIfTrue="1">
      <formula>#REF!="NEI"</formula>
    </cfRule>
  </conditionalFormatting>
  <dataValidations count="1">
    <dataValidation type="list" allowBlank="1" showInputMessage="1" showErrorMessage="1" sqref="A47:B47" xr:uid="{00000000-0002-0000-1700-000000000000}">
      <formula1>$V$2:$V$4</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700-000001000000}">
          <x14:formula1>
            <xm:f>Tabeller!$G$44:$G$49</xm:f>
          </x14:formula1>
          <xm:sqref>A6:A13</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2">
    <tabColor rgb="FF0070C0"/>
  </sheetPr>
  <dimension ref="A1:W47"/>
  <sheetViews>
    <sheetView zoomScale="90" zoomScaleNormal="90" workbookViewId="0">
      <selection activeCell="A2" sqref="A2"/>
    </sheetView>
  </sheetViews>
  <sheetFormatPr baseColWidth="10" defaultColWidth="9.140625" defaultRowHeight="12.75" x14ac:dyDescent="0.2"/>
  <cols>
    <col min="1" max="1" width="28.140625" customWidth="1"/>
    <col min="2" max="2" width="26.42578125" customWidth="1"/>
    <col min="3" max="3" width="12.85546875" bestFit="1" customWidth="1"/>
    <col min="4" max="4" width="15.140625" bestFit="1" customWidth="1"/>
    <col min="5" max="7" width="12.85546875" bestFit="1" customWidth="1"/>
    <col min="8" max="8" width="15.140625" bestFit="1" customWidth="1"/>
    <col min="9" max="12" width="12.85546875" bestFit="1" customWidth="1"/>
    <col min="13" max="16" width="12.85546875" customWidth="1"/>
  </cols>
  <sheetData>
    <row r="1" spans="1:23" ht="18" x14ac:dyDescent="0.25">
      <c r="A1" s="443" t="s">
        <v>530</v>
      </c>
      <c r="B1" s="443"/>
      <c r="C1" s="443"/>
      <c r="D1" s="443"/>
      <c r="E1" s="112"/>
      <c r="F1" s="443"/>
      <c r="G1" s="443"/>
      <c r="H1" s="443"/>
      <c r="I1" s="112"/>
      <c r="J1" s="112"/>
      <c r="K1" s="112"/>
      <c r="L1" s="112"/>
      <c r="M1" s="112"/>
      <c r="N1" s="112"/>
      <c r="O1" s="112"/>
      <c r="P1" s="112"/>
      <c r="Q1" s="112"/>
      <c r="R1" s="112"/>
      <c r="S1" s="112"/>
      <c r="T1" s="112"/>
      <c r="U1" s="112"/>
      <c r="V1" s="112"/>
      <c r="W1" s="112"/>
    </row>
    <row r="2" spans="1:23" ht="18" x14ac:dyDescent="0.25">
      <c r="A2" s="443"/>
      <c r="B2" s="443"/>
      <c r="C2" s="443"/>
      <c r="D2" s="443"/>
      <c r="G2" s="445"/>
      <c r="H2" s="443"/>
      <c r="I2" s="112"/>
      <c r="J2" s="112"/>
      <c r="K2" s="112"/>
      <c r="L2" s="112"/>
      <c r="M2" s="112"/>
      <c r="N2" s="112"/>
      <c r="O2" s="112"/>
      <c r="P2" s="112"/>
      <c r="Q2" s="112"/>
      <c r="R2" s="112"/>
      <c r="S2" s="112"/>
      <c r="T2" s="112"/>
      <c r="U2" s="112"/>
      <c r="V2" s="112"/>
      <c r="W2" s="112"/>
    </row>
    <row r="3" spans="1:23" x14ac:dyDescent="0.2">
      <c r="A3" s="462" t="s">
        <v>500</v>
      </c>
      <c r="B3" s="462" t="s">
        <v>531</v>
      </c>
      <c r="C3" s="465">
        <f>'NFR-budsjett-SFF'!C3</f>
        <v>1</v>
      </c>
      <c r="D3" s="465">
        <f>C3+1</f>
        <v>2</v>
      </c>
      <c r="E3" s="465">
        <f t="shared" ref="E3:M3" si="0">D3+1</f>
        <v>3</v>
      </c>
      <c r="F3" s="465">
        <f t="shared" si="0"/>
        <v>4</v>
      </c>
      <c r="G3" s="465">
        <f t="shared" si="0"/>
        <v>5</v>
      </c>
      <c r="H3" s="465">
        <f t="shared" si="0"/>
        <v>6</v>
      </c>
      <c r="I3" s="465">
        <f t="shared" si="0"/>
        <v>7</v>
      </c>
      <c r="J3" s="465">
        <f t="shared" si="0"/>
        <v>8</v>
      </c>
      <c r="K3" s="465">
        <f t="shared" si="0"/>
        <v>9</v>
      </c>
      <c r="L3" s="465">
        <f t="shared" si="0"/>
        <v>10</v>
      </c>
      <c r="M3" s="465">
        <f t="shared" si="0"/>
        <v>11</v>
      </c>
      <c r="N3" s="465">
        <f t="shared" ref="N3" si="1">M3+1</f>
        <v>12</v>
      </c>
      <c r="O3" s="465">
        <f t="shared" ref="O3" si="2">N3+1</f>
        <v>13</v>
      </c>
      <c r="P3" s="196" t="s">
        <v>144</v>
      </c>
      <c r="Q3" s="112"/>
      <c r="R3" s="112"/>
      <c r="S3" s="112"/>
      <c r="T3" s="112"/>
      <c r="U3" s="112"/>
      <c r="V3" s="112"/>
      <c r="W3" s="112"/>
    </row>
    <row r="4" spans="1:23" x14ac:dyDescent="0.2">
      <c r="A4" s="447" t="s">
        <v>59</v>
      </c>
      <c r="B4" s="463"/>
      <c r="C4" s="448"/>
      <c r="D4" s="448"/>
      <c r="E4" s="448"/>
      <c r="F4" s="448"/>
      <c r="G4" s="448"/>
      <c r="H4" s="448"/>
      <c r="I4" s="448"/>
      <c r="J4" s="448"/>
      <c r="K4" s="448"/>
      <c r="L4" s="448"/>
      <c r="M4" s="448"/>
      <c r="N4" s="448"/>
      <c r="O4" s="448"/>
      <c r="P4" s="401">
        <f>SUM(C4:O4)</f>
        <v>0</v>
      </c>
      <c r="Q4" s="112"/>
      <c r="R4" s="112"/>
      <c r="S4" s="112"/>
      <c r="T4" s="112"/>
      <c r="U4" s="112"/>
      <c r="V4" s="112"/>
      <c r="W4" s="112"/>
    </row>
    <row r="5" spans="1:23" x14ac:dyDescent="0.2">
      <c r="A5" s="447"/>
      <c r="B5" s="463"/>
      <c r="C5" s="448"/>
      <c r="D5" s="448"/>
      <c r="E5" s="448"/>
      <c r="F5" s="448"/>
      <c r="G5" s="448"/>
      <c r="H5" s="448"/>
      <c r="I5" s="448"/>
      <c r="J5" s="448"/>
      <c r="K5" s="448"/>
      <c r="L5" s="448"/>
      <c r="M5" s="448"/>
      <c r="N5" s="448"/>
      <c r="O5" s="448"/>
      <c r="P5" s="401">
        <f t="shared" ref="P5:P15" si="3">SUM(C5:O5)</f>
        <v>0</v>
      </c>
      <c r="Q5" s="112"/>
      <c r="R5" s="112"/>
      <c r="S5" s="112"/>
      <c r="T5" s="112"/>
      <c r="U5" s="112"/>
      <c r="V5" s="112"/>
      <c r="W5" s="112"/>
    </row>
    <row r="6" spans="1:23" x14ac:dyDescent="0.2">
      <c r="A6" s="447"/>
      <c r="B6" s="464"/>
      <c r="C6" s="448"/>
      <c r="D6" s="448"/>
      <c r="E6" s="448"/>
      <c r="F6" s="448"/>
      <c r="G6" s="448"/>
      <c r="H6" s="448"/>
      <c r="I6" s="448"/>
      <c r="J6" s="448"/>
      <c r="K6" s="448"/>
      <c r="L6" s="448"/>
      <c r="M6" s="448"/>
      <c r="N6" s="448"/>
      <c r="O6" s="448"/>
      <c r="P6" s="401">
        <f t="shared" si="3"/>
        <v>0</v>
      </c>
      <c r="Q6" s="112"/>
      <c r="R6" s="112"/>
      <c r="S6" s="112"/>
      <c r="T6" s="112"/>
      <c r="U6" s="112"/>
      <c r="V6" s="112"/>
      <c r="W6" s="112"/>
    </row>
    <row r="7" spans="1:23" x14ac:dyDescent="0.2">
      <c r="A7" s="447"/>
      <c r="B7" s="464"/>
      <c r="C7" s="448"/>
      <c r="D7" s="448"/>
      <c r="E7" s="448"/>
      <c r="F7" s="448"/>
      <c r="G7" s="448"/>
      <c r="H7" s="448"/>
      <c r="I7" s="448"/>
      <c r="J7" s="448"/>
      <c r="K7" s="448"/>
      <c r="L7" s="448"/>
      <c r="M7" s="448"/>
      <c r="N7" s="448"/>
      <c r="O7" s="448"/>
      <c r="P7" s="401">
        <f t="shared" si="3"/>
        <v>0</v>
      </c>
      <c r="Q7" s="112"/>
      <c r="R7" s="112"/>
      <c r="S7" s="112"/>
      <c r="T7" s="112"/>
      <c r="U7" s="112"/>
      <c r="V7" s="112"/>
      <c r="W7" s="112"/>
    </row>
    <row r="8" spans="1:23" x14ac:dyDescent="0.2">
      <c r="A8" s="447"/>
      <c r="B8" s="464"/>
      <c r="C8" s="448"/>
      <c r="D8" s="448"/>
      <c r="E8" s="448"/>
      <c r="F8" s="448"/>
      <c r="G8" s="448"/>
      <c r="H8" s="448"/>
      <c r="I8" s="448"/>
      <c r="J8" s="448"/>
      <c r="K8" s="448"/>
      <c r="L8" s="448"/>
      <c r="M8" s="448"/>
      <c r="N8" s="448"/>
      <c r="O8" s="448"/>
      <c r="P8" s="401">
        <f t="shared" si="3"/>
        <v>0</v>
      </c>
      <c r="Q8" s="112"/>
      <c r="R8" s="112"/>
      <c r="S8" s="112"/>
      <c r="T8" s="112"/>
      <c r="U8" s="112"/>
      <c r="V8" s="112"/>
      <c r="W8" s="112"/>
    </row>
    <row r="9" spans="1:23" x14ac:dyDescent="0.2">
      <c r="A9" s="447"/>
      <c r="B9" s="464"/>
      <c r="C9" s="448"/>
      <c r="D9" s="448"/>
      <c r="E9" s="448"/>
      <c r="F9" s="448"/>
      <c r="G9" s="448"/>
      <c r="H9" s="448"/>
      <c r="I9" s="448"/>
      <c r="J9" s="448"/>
      <c r="K9" s="448"/>
      <c r="L9" s="448"/>
      <c r="M9" s="448"/>
      <c r="N9" s="448"/>
      <c r="O9" s="448"/>
      <c r="P9" s="401">
        <f t="shared" si="3"/>
        <v>0</v>
      </c>
      <c r="Q9" s="112"/>
      <c r="R9" s="112"/>
      <c r="S9" s="112"/>
      <c r="T9" s="112"/>
      <c r="U9" s="112"/>
      <c r="V9" s="112"/>
      <c r="W9" s="112"/>
    </row>
    <row r="10" spans="1:23" x14ac:dyDescent="0.2">
      <c r="A10" s="447"/>
      <c r="B10" s="464"/>
      <c r="C10" s="448"/>
      <c r="D10" s="448"/>
      <c r="E10" s="448"/>
      <c r="F10" s="448"/>
      <c r="G10" s="448"/>
      <c r="H10" s="448"/>
      <c r="I10" s="448"/>
      <c r="J10" s="448"/>
      <c r="K10" s="448"/>
      <c r="L10" s="448"/>
      <c r="M10" s="448"/>
      <c r="N10" s="448"/>
      <c r="O10" s="448"/>
      <c r="P10" s="401">
        <f t="shared" si="3"/>
        <v>0</v>
      </c>
      <c r="Q10" s="112"/>
      <c r="R10" s="112"/>
      <c r="S10" s="112"/>
      <c r="T10" s="112"/>
      <c r="U10" s="112"/>
      <c r="V10" s="112"/>
      <c r="W10" s="112"/>
    </row>
    <row r="11" spans="1:23" x14ac:dyDescent="0.2">
      <c r="A11" s="447"/>
      <c r="B11" s="464"/>
      <c r="C11" s="448"/>
      <c r="D11" s="448"/>
      <c r="E11" s="448"/>
      <c r="F11" s="448"/>
      <c r="G11" s="448"/>
      <c r="H11" s="448"/>
      <c r="I11" s="448"/>
      <c r="J11" s="448"/>
      <c r="K11" s="448"/>
      <c r="L11" s="448"/>
      <c r="M11" s="448"/>
      <c r="N11" s="448"/>
      <c r="O11" s="448"/>
      <c r="P11" s="401">
        <f t="shared" si="3"/>
        <v>0</v>
      </c>
      <c r="Q11" s="112"/>
      <c r="R11" s="112"/>
      <c r="S11" s="112"/>
      <c r="T11" s="112"/>
      <c r="U11" s="112"/>
      <c r="V11" s="112"/>
      <c r="W11" s="112"/>
    </row>
    <row r="12" spans="1:23" x14ac:dyDescent="0.2">
      <c r="A12" s="447"/>
      <c r="B12" s="464"/>
      <c r="C12" s="448"/>
      <c r="D12" s="448"/>
      <c r="E12" s="448"/>
      <c r="F12" s="448"/>
      <c r="G12" s="448"/>
      <c r="H12" s="448"/>
      <c r="I12" s="448"/>
      <c r="J12" s="448"/>
      <c r="K12" s="448"/>
      <c r="L12" s="448"/>
      <c r="M12" s="448"/>
      <c r="N12" s="448"/>
      <c r="O12" s="448"/>
      <c r="P12" s="401">
        <f t="shared" si="3"/>
        <v>0</v>
      </c>
      <c r="Q12" s="112"/>
      <c r="R12" s="112"/>
      <c r="S12" s="112"/>
      <c r="T12" s="112"/>
      <c r="U12" s="112"/>
      <c r="V12" s="112"/>
      <c r="W12" s="112"/>
    </row>
    <row r="13" spans="1:23" x14ac:dyDescent="0.2">
      <c r="A13" s="447"/>
      <c r="B13" s="464"/>
      <c r="C13" s="448"/>
      <c r="D13" s="448"/>
      <c r="E13" s="448"/>
      <c r="F13" s="448"/>
      <c r="G13" s="448"/>
      <c r="H13" s="448"/>
      <c r="I13" s="448"/>
      <c r="J13" s="448"/>
      <c r="K13" s="448"/>
      <c r="L13" s="448"/>
      <c r="M13" s="448"/>
      <c r="N13" s="448"/>
      <c r="O13" s="448"/>
      <c r="P13" s="401">
        <f t="shared" si="3"/>
        <v>0</v>
      </c>
      <c r="Q13" s="112"/>
      <c r="R13" s="112"/>
      <c r="S13" s="112"/>
      <c r="T13" s="112"/>
      <c r="U13" s="112"/>
      <c r="V13" s="112"/>
      <c r="W13" s="112"/>
    </row>
    <row r="14" spans="1:23" x14ac:dyDescent="0.2">
      <c r="A14" s="447"/>
      <c r="B14" s="464"/>
      <c r="C14" s="448"/>
      <c r="D14" s="448"/>
      <c r="E14" s="448"/>
      <c r="F14" s="448"/>
      <c r="G14" s="448"/>
      <c r="H14" s="448"/>
      <c r="I14" s="448"/>
      <c r="J14" s="448"/>
      <c r="K14" s="448"/>
      <c r="L14" s="448"/>
      <c r="M14" s="448"/>
      <c r="N14" s="448"/>
      <c r="O14" s="448"/>
      <c r="P14" s="401">
        <f t="shared" si="3"/>
        <v>0</v>
      </c>
      <c r="Q14" s="112"/>
      <c r="R14" s="112"/>
      <c r="S14" s="112"/>
      <c r="T14" s="112"/>
      <c r="U14" s="112"/>
      <c r="V14" s="112"/>
      <c r="W14" s="112"/>
    </row>
    <row r="15" spans="1:23" x14ac:dyDescent="0.2">
      <c r="A15" s="447"/>
      <c r="B15" s="464"/>
      <c r="C15" s="448"/>
      <c r="D15" s="448"/>
      <c r="E15" s="448"/>
      <c r="F15" s="448"/>
      <c r="G15" s="448"/>
      <c r="H15" s="448"/>
      <c r="I15" s="448"/>
      <c r="J15" s="448"/>
      <c r="K15" s="448"/>
      <c r="L15" s="448"/>
      <c r="M15" s="448"/>
      <c r="N15" s="448"/>
      <c r="O15" s="448"/>
      <c r="P15" s="401">
        <f t="shared" si="3"/>
        <v>0</v>
      </c>
      <c r="Q15" s="112"/>
      <c r="R15" s="112"/>
      <c r="S15" s="112"/>
      <c r="T15" s="112"/>
      <c r="U15" s="112"/>
      <c r="V15" s="112"/>
      <c r="W15" s="112"/>
    </row>
    <row r="16" spans="1:23" ht="15" x14ac:dyDescent="0.25">
      <c r="A16" s="409" t="s">
        <v>430</v>
      </c>
      <c r="B16" s="409"/>
      <c r="C16" s="13">
        <f t="shared" ref="C16:P16" si="4">SUM(C4:C15)</f>
        <v>0</v>
      </c>
      <c r="D16" s="13">
        <f t="shared" si="4"/>
        <v>0</v>
      </c>
      <c r="E16" s="13">
        <f t="shared" si="4"/>
        <v>0</v>
      </c>
      <c r="F16" s="13">
        <f t="shared" si="4"/>
        <v>0</v>
      </c>
      <c r="G16" s="13">
        <f t="shared" si="4"/>
        <v>0</v>
      </c>
      <c r="H16" s="13">
        <f t="shared" si="4"/>
        <v>0</v>
      </c>
      <c r="I16" s="13">
        <f t="shared" si="4"/>
        <v>0</v>
      </c>
      <c r="J16" s="13">
        <f t="shared" si="4"/>
        <v>0</v>
      </c>
      <c r="K16" s="13">
        <f t="shared" si="4"/>
        <v>0</v>
      </c>
      <c r="L16" s="13">
        <f t="shared" si="4"/>
        <v>0</v>
      </c>
      <c r="M16" s="13">
        <f t="shared" si="4"/>
        <v>0</v>
      </c>
      <c r="N16" s="13">
        <f t="shared" ref="N16:O16" si="5">SUM(N4:N15)</f>
        <v>0</v>
      </c>
      <c r="O16" s="13">
        <f t="shared" si="5"/>
        <v>0</v>
      </c>
      <c r="P16" s="13">
        <f t="shared" si="4"/>
        <v>0</v>
      </c>
      <c r="Q16" s="112"/>
      <c r="R16" s="112"/>
      <c r="S16" s="112"/>
      <c r="T16" s="112"/>
      <c r="U16" s="112"/>
      <c r="V16" s="112"/>
      <c r="W16" s="112"/>
    </row>
    <row r="17" spans="1:23" x14ac:dyDescent="0.2">
      <c r="A17" s="347"/>
      <c r="B17" s="347"/>
      <c r="C17" s="449"/>
      <c r="D17" s="449"/>
      <c r="E17" s="449"/>
      <c r="F17" s="449"/>
      <c r="G17" s="449"/>
      <c r="H17" s="449"/>
      <c r="I17" s="449"/>
      <c r="J17" s="449"/>
      <c r="K17" s="449"/>
      <c r="L17" s="449"/>
      <c r="M17" s="449"/>
      <c r="N17" s="449"/>
      <c r="O17" s="449"/>
      <c r="P17" s="449"/>
      <c r="Q17" s="112"/>
      <c r="R17" s="112"/>
      <c r="S17" s="112"/>
      <c r="T17" s="112"/>
      <c r="U17" s="112"/>
      <c r="V17" s="112"/>
      <c r="W17" s="112"/>
    </row>
    <row r="18" spans="1:23" x14ac:dyDescent="0.2">
      <c r="A18" s="112"/>
      <c r="B18" s="112"/>
      <c r="C18" s="112"/>
      <c r="D18" s="112"/>
      <c r="E18" s="112"/>
      <c r="F18" s="112"/>
      <c r="G18" s="112"/>
      <c r="H18" s="112"/>
      <c r="I18" s="112"/>
      <c r="J18" s="112"/>
      <c r="K18" s="112"/>
      <c r="L18" s="112"/>
      <c r="M18" s="112"/>
      <c r="N18" s="112"/>
      <c r="O18" s="112"/>
      <c r="P18" s="112"/>
      <c r="Q18" s="112"/>
      <c r="R18" s="112"/>
      <c r="S18" s="112"/>
      <c r="T18" s="112"/>
      <c r="U18" s="112"/>
      <c r="V18" s="112"/>
      <c r="W18" s="112"/>
    </row>
    <row r="19" spans="1:23" x14ac:dyDescent="0.2">
      <c r="A19" s="409" t="s">
        <v>532</v>
      </c>
      <c r="B19" s="409"/>
      <c r="C19" s="112"/>
      <c r="D19" s="112"/>
      <c r="E19" s="112"/>
      <c r="F19" s="112"/>
      <c r="G19" s="112"/>
      <c r="H19" s="112"/>
      <c r="I19" s="112"/>
      <c r="J19" s="112"/>
      <c r="K19" s="112"/>
      <c r="L19" s="112"/>
      <c r="M19" s="112"/>
      <c r="N19" s="112"/>
      <c r="O19" s="112"/>
      <c r="P19" s="112"/>
      <c r="Q19" s="112"/>
      <c r="R19" s="112"/>
      <c r="S19" s="112"/>
      <c r="T19" s="112"/>
      <c r="U19" s="112"/>
      <c r="V19" s="112"/>
      <c r="W19" s="112"/>
    </row>
    <row r="20" spans="1:23" x14ac:dyDescent="0.2">
      <c r="A20" s="112"/>
      <c r="B20" s="112"/>
      <c r="C20" s="112"/>
      <c r="D20" s="409" t="s">
        <v>533</v>
      </c>
      <c r="E20" s="409"/>
      <c r="F20" s="409"/>
      <c r="G20" s="409"/>
      <c r="H20" s="409" t="s">
        <v>534</v>
      </c>
      <c r="I20" s="112"/>
      <c r="J20" s="112"/>
      <c r="K20" s="112"/>
      <c r="L20" s="112"/>
      <c r="M20" s="112"/>
      <c r="N20" s="112"/>
      <c r="O20" s="112"/>
      <c r="P20" s="112"/>
      <c r="Q20" s="112"/>
      <c r="R20" s="112"/>
      <c r="S20" s="112"/>
      <c r="T20" s="112"/>
      <c r="U20" s="112"/>
      <c r="V20" s="112"/>
      <c r="W20" s="112"/>
    </row>
    <row r="21" spans="1:23" x14ac:dyDescent="0.2">
      <c r="A21" s="112"/>
      <c r="B21" s="112"/>
      <c r="C21" s="112"/>
      <c r="D21" s="782"/>
      <c r="E21" s="783"/>
      <c r="F21" s="783"/>
      <c r="G21" s="784"/>
      <c r="H21" s="782"/>
      <c r="I21" s="783"/>
      <c r="J21" s="784"/>
      <c r="K21" s="112"/>
      <c r="L21" s="112"/>
      <c r="M21" s="112"/>
      <c r="N21" s="112"/>
      <c r="O21" s="112"/>
      <c r="P21" s="112"/>
      <c r="Q21" s="112"/>
      <c r="R21" s="112"/>
      <c r="S21" s="112"/>
      <c r="T21" s="112"/>
      <c r="U21" s="112"/>
      <c r="V21" s="112"/>
      <c r="W21" s="112"/>
    </row>
    <row r="22" spans="1:23" x14ac:dyDescent="0.2">
      <c r="A22" s="112"/>
      <c r="B22" s="112"/>
      <c r="C22" s="112"/>
      <c r="D22" s="523"/>
      <c r="E22" s="524"/>
      <c r="F22" s="524"/>
      <c r="G22" s="525"/>
      <c r="H22" s="782"/>
      <c r="I22" s="783"/>
      <c r="J22" s="784"/>
      <c r="K22" s="112"/>
      <c r="L22" s="112"/>
      <c r="M22" s="112"/>
      <c r="N22" s="112"/>
      <c r="O22" s="112"/>
      <c r="P22" s="112"/>
      <c r="Q22" s="112"/>
      <c r="R22" s="112"/>
      <c r="S22" s="112"/>
      <c r="T22" s="112"/>
      <c r="U22" s="112"/>
      <c r="V22" s="112"/>
      <c r="W22" s="112"/>
    </row>
    <row r="23" spans="1:23" x14ac:dyDescent="0.2">
      <c r="A23" s="112"/>
      <c r="B23" s="112"/>
      <c r="C23" s="112"/>
      <c r="D23" s="523"/>
      <c r="E23" s="524"/>
      <c r="F23" s="524"/>
      <c r="G23" s="525"/>
      <c r="H23" s="782"/>
      <c r="I23" s="783"/>
      <c r="J23" s="784"/>
      <c r="K23" s="112"/>
      <c r="L23" s="112"/>
      <c r="M23" s="112"/>
      <c r="N23" s="112"/>
      <c r="O23" s="112"/>
      <c r="P23" s="112"/>
      <c r="Q23" s="112"/>
      <c r="R23" s="112"/>
      <c r="S23" s="112"/>
      <c r="T23" s="112"/>
      <c r="U23" s="112"/>
      <c r="V23" s="112"/>
      <c r="W23" s="112"/>
    </row>
    <row r="24" spans="1:23" x14ac:dyDescent="0.2">
      <c r="A24" s="112"/>
      <c r="B24" s="112"/>
      <c r="C24" s="112"/>
      <c r="D24" s="523"/>
      <c r="E24" s="524"/>
      <c r="F24" s="524"/>
      <c r="G24" s="525"/>
      <c r="H24" s="782"/>
      <c r="I24" s="783"/>
      <c r="J24" s="784"/>
      <c r="K24" s="112"/>
      <c r="L24" s="112"/>
      <c r="M24" s="112"/>
      <c r="N24" s="112"/>
      <c r="O24" s="112"/>
      <c r="P24" s="112"/>
      <c r="Q24" s="112"/>
      <c r="R24" s="112"/>
      <c r="S24" s="112"/>
      <c r="T24" s="112"/>
      <c r="U24" s="112"/>
      <c r="V24" s="112"/>
      <c r="W24" s="112"/>
    </row>
    <row r="25" spans="1:23" x14ac:dyDescent="0.2">
      <c r="A25" s="112"/>
      <c r="B25" s="112"/>
      <c r="C25" s="112"/>
      <c r="D25" s="523"/>
      <c r="E25" s="524"/>
      <c r="F25" s="524"/>
      <c r="G25" s="525"/>
      <c r="H25" s="782"/>
      <c r="I25" s="783"/>
      <c r="J25" s="784"/>
      <c r="K25" s="112"/>
      <c r="L25" s="112"/>
      <c r="M25" s="112"/>
      <c r="N25" s="112"/>
      <c r="O25" s="112"/>
      <c r="P25" s="112"/>
      <c r="Q25" s="112"/>
      <c r="R25" s="112"/>
      <c r="S25" s="112"/>
      <c r="T25" s="112"/>
      <c r="U25" s="112"/>
      <c r="V25" s="112"/>
      <c r="W25" s="112"/>
    </row>
    <row r="26" spans="1:23" x14ac:dyDescent="0.2">
      <c r="A26" s="112"/>
      <c r="B26" s="112"/>
      <c r="C26" s="112"/>
      <c r="D26" s="523"/>
      <c r="E26" s="524"/>
      <c r="F26" s="524"/>
      <c r="G26" s="525"/>
      <c r="H26" s="782"/>
      <c r="I26" s="783"/>
      <c r="J26" s="784"/>
      <c r="K26" s="112"/>
      <c r="L26" s="112"/>
      <c r="M26" s="112"/>
      <c r="N26" s="112"/>
      <c r="O26" s="112"/>
      <c r="P26" s="112"/>
      <c r="Q26" s="112"/>
      <c r="R26" s="112"/>
      <c r="S26" s="112"/>
      <c r="T26" s="112"/>
      <c r="U26" s="112"/>
      <c r="V26" s="112"/>
      <c r="W26" s="112"/>
    </row>
    <row r="27" spans="1:23" x14ac:dyDescent="0.2">
      <c r="A27" s="112"/>
      <c r="B27" s="112"/>
      <c r="C27" s="112"/>
      <c r="D27" s="523"/>
      <c r="E27" s="524"/>
      <c r="F27" s="524"/>
      <c r="G27" s="525"/>
      <c r="H27" s="782"/>
      <c r="I27" s="783"/>
      <c r="J27" s="784"/>
      <c r="K27" s="112"/>
      <c r="L27" s="112"/>
      <c r="M27" s="112"/>
      <c r="N27" s="112"/>
      <c r="O27" s="112"/>
      <c r="P27" s="112"/>
      <c r="Q27" s="112"/>
      <c r="R27" s="112"/>
      <c r="S27" s="112"/>
      <c r="T27" s="112"/>
      <c r="U27" s="112"/>
      <c r="V27" s="112"/>
      <c r="W27" s="112"/>
    </row>
    <row r="28" spans="1:23" x14ac:dyDescent="0.2">
      <c r="A28" s="112"/>
      <c r="B28" s="112"/>
      <c r="C28" s="112"/>
      <c r="D28" s="523"/>
      <c r="E28" s="524"/>
      <c r="F28" s="524"/>
      <c r="G28" s="525"/>
      <c r="H28" s="782"/>
      <c r="I28" s="783"/>
      <c r="J28" s="784"/>
      <c r="K28" s="112"/>
      <c r="L28" s="112"/>
      <c r="M28" s="112"/>
      <c r="N28" s="112"/>
      <c r="O28" s="112"/>
      <c r="P28" s="112"/>
      <c r="Q28" s="112"/>
      <c r="R28" s="112"/>
      <c r="S28" s="112"/>
      <c r="T28" s="112"/>
      <c r="U28" s="112"/>
      <c r="V28" s="112"/>
      <c r="W28" s="112"/>
    </row>
    <row r="29" spans="1:23" x14ac:dyDescent="0.2">
      <c r="A29" s="112"/>
      <c r="B29" s="112"/>
      <c r="C29" s="112"/>
      <c r="D29" s="523"/>
      <c r="E29" s="524"/>
      <c r="F29" s="524"/>
      <c r="G29" s="525"/>
      <c r="H29" s="782"/>
      <c r="I29" s="783"/>
      <c r="J29" s="784"/>
      <c r="K29" s="112"/>
      <c r="L29" s="112"/>
      <c r="M29" s="112"/>
      <c r="N29" s="112"/>
      <c r="O29" s="112"/>
      <c r="P29" s="112"/>
      <c r="Q29" s="112"/>
      <c r="R29" s="112"/>
      <c r="S29" s="112"/>
      <c r="T29" s="112"/>
      <c r="U29" s="112"/>
      <c r="V29" s="112"/>
      <c r="W29" s="112"/>
    </row>
    <row r="30" spans="1:23" x14ac:dyDescent="0.2">
      <c r="A30" s="112"/>
      <c r="B30" s="112"/>
      <c r="C30" s="112"/>
      <c r="D30" s="523"/>
      <c r="E30" s="524"/>
      <c r="F30" s="524"/>
      <c r="G30" s="525"/>
      <c r="H30" s="782"/>
      <c r="I30" s="783"/>
      <c r="J30" s="784"/>
      <c r="K30" s="112"/>
      <c r="L30" s="112"/>
      <c r="M30" s="112"/>
      <c r="N30" s="112"/>
      <c r="O30" s="112"/>
      <c r="P30" s="112"/>
      <c r="Q30" s="112"/>
      <c r="R30" s="112"/>
      <c r="S30" s="112"/>
      <c r="T30" s="112"/>
      <c r="U30" s="112"/>
      <c r="V30" s="112"/>
      <c r="W30" s="112"/>
    </row>
    <row r="31" spans="1:23" x14ac:dyDescent="0.2">
      <c r="A31" s="112"/>
      <c r="B31" s="112"/>
      <c r="C31" s="112"/>
      <c r="D31" s="523"/>
      <c r="E31" s="524"/>
      <c r="F31" s="524"/>
      <c r="G31" s="525"/>
      <c r="H31" s="782"/>
      <c r="I31" s="783"/>
      <c r="J31" s="784"/>
      <c r="K31" s="112"/>
      <c r="L31" s="112"/>
      <c r="M31" s="112"/>
      <c r="N31" s="112"/>
      <c r="O31" s="112"/>
      <c r="P31" s="112"/>
      <c r="Q31" s="112"/>
      <c r="R31" s="112"/>
      <c r="S31" s="112"/>
      <c r="T31" s="112"/>
      <c r="U31" s="112"/>
      <c r="V31" s="112"/>
      <c r="W31" s="112"/>
    </row>
    <row r="32" spans="1:23" x14ac:dyDescent="0.2">
      <c r="A32" s="112"/>
      <c r="B32" s="112"/>
      <c r="C32" s="112"/>
      <c r="D32" s="523"/>
      <c r="E32" s="524"/>
      <c r="F32" s="524"/>
      <c r="G32" s="525"/>
      <c r="H32" s="782"/>
      <c r="I32" s="783"/>
      <c r="J32" s="784"/>
      <c r="K32" s="112"/>
      <c r="L32" s="112"/>
      <c r="M32" s="112"/>
      <c r="N32" s="112"/>
      <c r="O32" s="112"/>
      <c r="P32" s="112"/>
      <c r="Q32" s="112"/>
      <c r="R32" s="112"/>
      <c r="S32" s="112"/>
      <c r="T32" s="112"/>
      <c r="U32" s="112"/>
      <c r="V32" s="112"/>
      <c r="W32" s="112"/>
    </row>
    <row r="33" spans="1:23" x14ac:dyDescent="0.2">
      <c r="A33" s="112"/>
      <c r="B33" s="112"/>
      <c r="C33" s="112"/>
      <c r="D33" s="523"/>
      <c r="E33" s="524"/>
      <c r="F33" s="524"/>
      <c r="G33" s="525"/>
      <c r="H33" s="782"/>
      <c r="I33" s="783"/>
      <c r="J33" s="784"/>
      <c r="K33" s="112"/>
      <c r="L33" s="112"/>
      <c r="M33" s="112"/>
      <c r="N33" s="112"/>
      <c r="O33" s="112"/>
      <c r="P33" s="112"/>
      <c r="Q33" s="112"/>
      <c r="R33" s="112"/>
      <c r="S33" s="112"/>
      <c r="T33" s="112"/>
      <c r="U33" s="112"/>
      <c r="V33" s="112"/>
      <c r="W33" s="112"/>
    </row>
    <row r="34" spans="1:23" x14ac:dyDescent="0.2">
      <c r="A34" s="112"/>
      <c r="B34" s="112"/>
      <c r="C34" s="112"/>
      <c r="D34" s="523"/>
      <c r="E34" s="524"/>
      <c r="F34" s="524"/>
      <c r="G34" s="525"/>
      <c r="H34" s="782"/>
      <c r="I34" s="783"/>
      <c r="J34" s="784"/>
      <c r="K34" s="112"/>
      <c r="L34" s="112"/>
      <c r="M34" s="112"/>
      <c r="N34" s="112"/>
      <c r="O34" s="112"/>
      <c r="P34" s="112"/>
      <c r="Q34" s="112"/>
      <c r="R34" s="112"/>
      <c r="S34" s="112"/>
      <c r="T34" s="112"/>
      <c r="U34" s="112"/>
      <c r="V34" s="112"/>
      <c r="W34" s="112"/>
    </row>
    <row r="35" spans="1:23" x14ac:dyDescent="0.2">
      <c r="A35" s="112"/>
      <c r="B35" s="112"/>
      <c r="C35" s="112"/>
      <c r="D35" s="523"/>
      <c r="E35" s="524"/>
      <c r="F35" s="524"/>
      <c r="G35" s="525"/>
      <c r="H35" s="782"/>
      <c r="I35" s="783"/>
      <c r="J35" s="784"/>
      <c r="K35" s="112"/>
      <c r="L35" s="112"/>
      <c r="M35" s="112"/>
      <c r="N35" s="112"/>
      <c r="O35" s="112"/>
      <c r="P35" s="112"/>
      <c r="Q35" s="112"/>
      <c r="R35" s="112"/>
      <c r="S35" s="112"/>
      <c r="T35" s="112"/>
      <c r="U35" s="112"/>
      <c r="V35" s="112"/>
      <c r="W35" s="112"/>
    </row>
    <row r="36" spans="1:23" x14ac:dyDescent="0.2">
      <c r="A36" s="112"/>
      <c r="B36" s="112"/>
      <c r="C36" s="112"/>
      <c r="D36" s="523"/>
      <c r="E36" s="524"/>
      <c r="F36" s="524"/>
      <c r="G36" s="525"/>
      <c r="H36" s="782"/>
      <c r="I36" s="783"/>
      <c r="J36" s="784"/>
      <c r="K36" s="112"/>
      <c r="L36" s="112"/>
      <c r="M36" s="112"/>
      <c r="N36" s="112"/>
      <c r="O36" s="112"/>
      <c r="P36" s="112"/>
      <c r="Q36" s="112"/>
      <c r="R36" s="112"/>
      <c r="S36" s="409"/>
      <c r="T36" s="409"/>
      <c r="U36" s="409"/>
      <c r="V36" s="409"/>
      <c r="W36" s="409"/>
    </row>
    <row r="37" spans="1:23" x14ac:dyDescent="0.2">
      <c r="A37" s="112"/>
      <c r="B37" s="112"/>
      <c r="C37" s="112"/>
      <c r="D37" s="523"/>
      <c r="E37" s="524"/>
      <c r="F37" s="524"/>
      <c r="G37" s="525"/>
      <c r="H37" s="782"/>
      <c r="I37" s="783"/>
      <c r="J37" s="784"/>
      <c r="K37" s="112"/>
      <c r="L37" s="112"/>
      <c r="M37" s="112"/>
      <c r="N37" s="112"/>
      <c r="O37" s="112"/>
      <c r="P37" s="112"/>
      <c r="Q37" s="112"/>
      <c r="R37" s="112"/>
      <c r="S37" s="457"/>
      <c r="T37" s="457"/>
      <c r="U37" s="457"/>
      <c r="V37" s="457"/>
      <c r="W37" s="457"/>
    </row>
    <row r="38" spans="1:23" x14ac:dyDescent="0.2">
      <c r="A38" s="112"/>
      <c r="B38" s="112"/>
      <c r="C38" s="112"/>
      <c r="D38" s="523"/>
      <c r="E38" s="524"/>
      <c r="F38" s="524"/>
      <c r="G38" s="525"/>
      <c r="H38" s="782"/>
      <c r="I38" s="783"/>
      <c r="J38" s="784"/>
      <c r="K38" s="112"/>
      <c r="L38" s="112"/>
      <c r="M38" s="112"/>
      <c r="N38" s="112"/>
      <c r="O38" s="112"/>
      <c r="P38" s="112"/>
      <c r="Q38" s="112"/>
      <c r="R38" s="112"/>
      <c r="S38" s="457"/>
      <c r="T38" s="457"/>
      <c r="U38" s="457"/>
      <c r="V38" s="457"/>
      <c r="W38" s="457"/>
    </row>
    <row r="39" spans="1:23" x14ac:dyDescent="0.2">
      <c r="A39" s="112"/>
      <c r="B39" s="112"/>
      <c r="C39" s="112"/>
      <c r="D39" s="523"/>
      <c r="E39" s="524"/>
      <c r="F39" s="524"/>
      <c r="G39" s="525"/>
      <c r="H39" s="782"/>
      <c r="I39" s="783"/>
      <c r="J39" s="784"/>
      <c r="K39" s="112"/>
      <c r="L39" s="112"/>
      <c r="M39" s="112"/>
      <c r="N39" s="112"/>
      <c r="O39" s="112"/>
      <c r="P39" s="112"/>
      <c r="Q39" s="112"/>
      <c r="R39" s="112"/>
      <c r="S39" s="457"/>
      <c r="T39" s="457"/>
      <c r="U39" s="457"/>
      <c r="V39" s="457"/>
      <c r="W39" s="457"/>
    </row>
    <row r="40" spans="1:23" x14ac:dyDescent="0.2">
      <c r="A40" s="112"/>
      <c r="B40" s="112"/>
      <c r="C40" s="112"/>
      <c r="D40" s="523"/>
      <c r="E40" s="524"/>
      <c r="F40" s="524"/>
      <c r="G40" s="525"/>
      <c r="H40" s="782"/>
      <c r="I40" s="783"/>
      <c r="J40" s="784"/>
      <c r="K40" s="112"/>
      <c r="L40" s="112"/>
      <c r="M40" s="112"/>
      <c r="N40" s="112"/>
      <c r="O40" s="112"/>
      <c r="P40" s="112"/>
      <c r="Q40" s="112"/>
      <c r="R40" s="112"/>
      <c r="S40" s="457"/>
      <c r="T40" s="457"/>
      <c r="U40" s="457"/>
      <c r="V40" s="457"/>
      <c r="W40" s="457"/>
    </row>
    <row r="41" spans="1:23" x14ac:dyDescent="0.2">
      <c r="A41" s="112"/>
      <c r="B41" s="112"/>
      <c r="C41" s="112"/>
      <c r="D41" s="523"/>
      <c r="E41" s="524"/>
      <c r="F41" s="524"/>
      <c r="G41" s="525"/>
      <c r="H41" s="782"/>
      <c r="I41" s="783"/>
      <c r="J41" s="784"/>
      <c r="K41" s="112"/>
      <c r="L41" s="112"/>
      <c r="M41" s="112"/>
      <c r="N41" s="112"/>
      <c r="O41" s="112"/>
      <c r="P41" s="112"/>
      <c r="Q41" s="112"/>
      <c r="R41" s="112"/>
      <c r="S41" s="457"/>
      <c r="T41" s="457"/>
      <c r="U41" s="457"/>
      <c r="V41" s="457"/>
      <c r="W41" s="457"/>
    </row>
    <row r="42" spans="1:23" x14ac:dyDescent="0.2">
      <c r="A42" s="112"/>
      <c r="B42" s="112"/>
      <c r="C42" s="112"/>
      <c r="D42" s="523"/>
      <c r="E42" s="524"/>
      <c r="F42" s="524"/>
      <c r="G42" s="525"/>
      <c r="H42" s="782"/>
      <c r="I42" s="783"/>
      <c r="J42" s="784"/>
      <c r="K42" s="112"/>
      <c r="L42" s="112"/>
      <c r="M42" s="112"/>
      <c r="N42" s="112"/>
      <c r="O42" s="112"/>
      <c r="P42" s="112"/>
      <c r="Q42" s="112"/>
      <c r="R42" s="112"/>
      <c r="S42" s="457"/>
      <c r="T42" s="457"/>
      <c r="U42" s="457"/>
      <c r="V42" s="457"/>
      <c r="W42" s="457"/>
    </row>
    <row r="43" spans="1:23" x14ac:dyDescent="0.2">
      <c r="A43" s="112"/>
      <c r="B43" s="112"/>
      <c r="C43" s="112"/>
      <c r="D43" s="523"/>
      <c r="E43" s="524"/>
      <c r="F43" s="524"/>
      <c r="G43" s="525"/>
      <c r="H43" s="782"/>
      <c r="I43" s="783"/>
      <c r="J43" s="784"/>
      <c r="K43" s="112"/>
      <c r="L43" s="112"/>
      <c r="M43" s="112"/>
      <c r="N43" s="112"/>
      <c r="O43" s="112"/>
      <c r="P43" s="112"/>
      <c r="Q43" s="112"/>
      <c r="R43" s="112"/>
      <c r="S43" s="457"/>
      <c r="T43" s="457"/>
      <c r="U43" s="457"/>
      <c r="V43" s="457"/>
      <c r="W43" s="457"/>
    </row>
    <row r="44" spans="1:23" x14ac:dyDescent="0.2">
      <c r="A44" s="112"/>
      <c r="B44" s="112"/>
      <c r="C44" s="112"/>
      <c r="D44" s="523"/>
      <c r="E44" s="524"/>
      <c r="F44" s="524"/>
      <c r="G44" s="525"/>
      <c r="H44" s="782"/>
      <c r="I44" s="783"/>
      <c r="J44" s="784"/>
      <c r="K44" s="112"/>
      <c r="L44" s="112"/>
      <c r="M44" s="112"/>
      <c r="N44" s="112"/>
      <c r="O44" s="112"/>
      <c r="P44" s="112"/>
      <c r="Q44" s="112"/>
      <c r="R44" s="112"/>
      <c r="S44" s="457"/>
      <c r="T44" s="457"/>
      <c r="U44" s="457"/>
      <c r="V44" s="457"/>
      <c r="W44" s="457"/>
    </row>
    <row r="45" spans="1:23" x14ac:dyDescent="0.2">
      <c r="A45" s="112"/>
      <c r="B45" s="112"/>
      <c r="C45" s="112"/>
      <c r="D45" s="523"/>
      <c r="E45" s="524"/>
      <c r="F45" s="524"/>
      <c r="G45" s="525"/>
      <c r="H45" s="782"/>
      <c r="I45" s="783"/>
      <c r="J45" s="784"/>
      <c r="K45" s="112"/>
      <c r="L45" s="112"/>
      <c r="M45" s="112"/>
      <c r="N45" s="112"/>
      <c r="O45" s="112"/>
      <c r="P45" s="112"/>
      <c r="Q45" s="112"/>
      <c r="R45" s="112"/>
      <c r="S45" s="457"/>
      <c r="T45" s="457"/>
      <c r="U45" s="457"/>
      <c r="V45" s="457"/>
      <c r="W45" s="457"/>
    </row>
    <row r="46" spans="1:23" x14ac:dyDescent="0.2">
      <c r="A46" s="112"/>
      <c r="B46" s="112"/>
      <c r="C46" s="112"/>
      <c r="K46" s="112"/>
      <c r="L46" s="112"/>
      <c r="M46" s="112"/>
      <c r="N46" s="112"/>
      <c r="O46" s="112"/>
      <c r="P46" s="112"/>
      <c r="Q46" s="112"/>
      <c r="R46" s="112"/>
    </row>
    <row r="47" spans="1:23" x14ac:dyDescent="0.2">
      <c r="K47" s="112"/>
      <c r="L47" s="112"/>
      <c r="M47" s="112"/>
      <c r="N47" s="112"/>
      <c r="O47" s="112"/>
      <c r="P47" s="112"/>
      <c r="Q47" s="112"/>
      <c r="R47" s="112"/>
    </row>
  </sheetData>
  <sheetProtection algorithmName="SHA-512" hashValue="9oi4lJF7zd0d82seFExihxYeeySGG5gds2XGyFyy6TnT+akpQGe5ogTPrkiXIUXXDsQ42zjKkm9Gs2Hf3g6XDA==" saltValue="5y+Iqxo3o3N5cdxRKona4Q==" spinCount="100000" sheet="1" objects="1" scenarios="1"/>
  <mergeCells count="26">
    <mergeCell ref="H25:J25"/>
    <mergeCell ref="D21:G21"/>
    <mergeCell ref="H21:J21"/>
    <mergeCell ref="H22:J22"/>
    <mergeCell ref="H23:J23"/>
    <mergeCell ref="H24:J24"/>
    <mergeCell ref="H37:J37"/>
    <mergeCell ref="H26:J26"/>
    <mergeCell ref="H27:J27"/>
    <mergeCell ref="H28:J28"/>
    <mergeCell ref="H29:J29"/>
    <mergeCell ref="H30:J30"/>
    <mergeCell ref="H31:J31"/>
    <mergeCell ref="H32:J32"/>
    <mergeCell ref="H33:J33"/>
    <mergeCell ref="H34:J34"/>
    <mergeCell ref="H35:J35"/>
    <mergeCell ref="H36:J36"/>
    <mergeCell ref="H44:J44"/>
    <mergeCell ref="H45:J45"/>
    <mergeCell ref="H38:J38"/>
    <mergeCell ref="H39:J39"/>
    <mergeCell ref="H40:J40"/>
    <mergeCell ref="H41:J41"/>
    <mergeCell ref="H42:J42"/>
    <mergeCell ref="H43:J43"/>
  </mergeCells>
  <conditionalFormatting sqref="A4:P15">
    <cfRule type="expression" dxfId="8" priority="1" stopIfTrue="1">
      <formula>#REF!="NEI"</formula>
    </cfRule>
  </conditionalFormatting>
  <conditionalFormatting sqref="C16:P16">
    <cfRule type="expression" dxfId="7" priority="4" stopIfTrue="1">
      <formula>#REF!="NEI"</formula>
    </cfRule>
  </conditionalFormatting>
  <conditionalFormatting sqref="D21:D45 H21:H45">
    <cfRule type="expression" dxfId="6" priority="11" stopIfTrue="1">
      <formula>#REF!="NEI"</formula>
    </cfRule>
  </conditionalFormatting>
  <conditionalFormatting sqref="F1:H1 A1:D2 H2">
    <cfRule type="expression" dxfId="5" priority="12" stopIfTrue="1">
      <formula>#REF!="NEI"</formula>
    </cfRule>
  </conditionalFormatting>
  <conditionalFormatting sqref="S37:W45">
    <cfRule type="expression" dxfId="4" priority="7" stopIfTrue="1">
      <formula>#REF!="NEI"</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800-000000000000}">
          <x14:formula1>
            <xm:f>Tabeller!$G$44:$G$49</xm:f>
          </x14:formula1>
          <xm:sqref>A4:A15</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6">
    <tabColor rgb="FFFFFF00"/>
  </sheetPr>
  <dimension ref="A1:N72"/>
  <sheetViews>
    <sheetView showGridLines="0" zoomScaleNormal="100" workbookViewId="0">
      <selection activeCell="A2" sqref="A2"/>
    </sheetView>
  </sheetViews>
  <sheetFormatPr baseColWidth="10" defaultColWidth="9.140625" defaultRowHeight="12.75" x14ac:dyDescent="0.2"/>
  <cols>
    <col min="1" max="1" width="43.85546875" style="112" customWidth="1"/>
    <col min="2" max="2" width="20.42578125" style="112" customWidth="1"/>
    <col min="3" max="4" width="13.42578125" style="112" customWidth="1"/>
    <col min="5" max="5" width="17.42578125" style="112" customWidth="1"/>
    <col min="6" max="6" width="15.28515625" style="112" customWidth="1"/>
    <col min="7" max="7" width="13.42578125" style="112" customWidth="1"/>
    <col min="8" max="8" width="18" style="112" customWidth="1"/>
    <col min="9" max="9" width="10.85546875" style="112" customWidth="1"/>
    <col min="10" max="10" width="14.28515625" style="112" customWidth="1"/>
    <col min="11" max="11" width="16.28515625" style="112" customWidth="1"/>
    <col min="12" max="12" width="13.7109375" style="112" customWidth="1"/>
    <col min="13" max="13" width="17.140625" style="112" customWidth="1"/>
    <col min="14" max="16384" width="9.140625" style="112"/>
  </cols>
  <sheetData>
    <row r="1" spans="1:14" ht="18" x14ac:dyDescent="0.2">
      <c r="A1" s="111" t="s">
        <v>535</v>
      </c>
      <c r="B1" s="111"/>
    </row>
    <row r="3" spans="1:14" ht="7.5" customHeight="1" x14ac:dyDescent="0.2"/>
    <row r="4" spans="1:14" x14ac:dyDescent="0.2">
      <c r="A4" s="112" t="s">
        <v>536</v>
      </c>
      <c r="B4" s="112" t="str">
        <f>IF(Registrering!B5="","",Registrering!B5)</f>
        <v/>
      </c>
      <c r="C4" s="788"/>
      <c r="D4" s="785"/>
      <c r="E4" s="785"/>
      <c r="F4" s="785"/>
      <c r="G4" s="785"/>
      <c r="H4" s="785"/>
    </row>
    <row r="5" spans="1:14" x14ac:dyDescent="0.2">
      <c r="A5" s="112" t="s">
        <v>525</v>
      </c>
      <c r="B5" s="785" t="str">
        <f>IF(Registrering!B3="","",Registrering!B3)</f>
        <v/>
      </c>
      <c r="C5" s="785"/>
      <c r="D5" s="785"/>
      <c r="E5" s="785"/>
      <c r="F5" s="785"/>
      <c r="G5" s="785"/>
    </row>
    <row r="6" spans="1:14" x14ac:dyDescent="0.2">
      <c r="A6" s="112" t="s">
        <v>537</v>
      </c>
      <c r="B6" s="785" t="str">
        <f>IF(Registrering!B4="","",Registrering!B4)</f>
        <v/>
      </c>
      <c r="C6" s="785"/>
      <c r="D6" s="785"/>
      <c r="E6" s="785"/>
      <c r="F6" s="785"/>
      <c r="G6" s="785"/>
    </row>
    <row r="7" spans="1:14" x14ac:dyDescent="0.2">
      <c r="B7" s="526"/>
      <c r="C7" s="526"/>
      <c r="D7" s="526"/>
      <c r="E7" s="526"/>
      <c r="F7" s="526"/>
      <c r="G7" s="526"/>
    </row>
    <row r="8" spans="1:14" ht="15" customHeight="1" x14ac:dyDescent="0.25">
      <c r="A8" s="113" t="s">
        <v>538</v>
      </c>
      <c r="B8" s="114">
        <f>Budsjett!K3</f>
        <v>1</v>
      </c>
      <c r="C8" s="114">
        <f>Budsjett!L3</f>
        <v>2</v>
      </c>
      <c r="D8" s="114">
        <f>Budsjett!M3</f>
        <v>3</v>
      </c>
      <c r="E8" s="114">
        <f>Budsjett!N3</f>
        <v>4</v>
      </c>
      <c r="F8" s="114">
        <f>Budsjett!O3</f>
        <v>5</v>
      </c>
      <c r="G8" s="114">
        <f>Budsjett!P3</f>
        <v>6</v>
      </c>
      <c r="H8" s="114">
        <f>Budsjett!Q3</f>
        <v>7</v>
      </c>
      <c r="I8" s="114">
        <f>Budsjett!R3</f>
        <v>8</v>
      </c>
      <c r="J8" s="114">
        <f>Budsjett!S3</f>
        <v>9</v>
      </c>
      <c r="K8" s="114">
        <f>Budsjett!T3</f>
        <v>10</v>
      </c>
      <c r="L8" s="115" t="s">
        <v>70</v>
      </c>
      <c r="N8" s="116"/>
    </row>
    <row r="9" spans="1:14" ht="12.75" customHeight="1" x14ac:dyDescent="0.2">
      <c r="A9" s="112" t="s">
        <v>214</v>
      </c>
      <c r="B9" s="117">
        <f>('Intern budsjett oppdrag'!C9+'Intern budsjett oppdrag'!C10+'Intern budsjett oppdrag'!C11)*(1+Registrering!$B$39)+('Intern budsjett oppdrag'!C9+'Intern budsjett oppdrag'!C10+'Intern budsjett oppdrag'!C11)*Registrering!$B40+('Intern budsjett oppdrag'!C9+'Intern budsjett oppdrag'!C10+'Intern budsjett oppdrag'!C11)*(Registrering!$B$39*Registrering!$B$40)</f>
        <v>0</v>
      </c>
      <c r="C9" s="117">
        <f>('Intern budsjett oppdrag'!D9+'Intern budsjett oppdrag'!D10+'Intern budsjett oppdrag'!D11)*(1+Registrering!$B$39)+('Intern budsjett oppdrag'!D9+'Intern budsjett oppdrag'!D10+'Intern budsjett oppdrag'!D11)*Registrering!$B40+('Intern budsjett oppdrag'!D9+'Intern budsjett oppdrag'!D10+'Intern budsjett oppdrag'!D11)*(Registrering!$B$39*Registrering!$B$40)</f>
        <v>0</v>
      </c>
      <c r="D9" s="117">
        <f>('Intern budsjett oppdrag'!E9+'Intern budsjett oppdrag'!E10+'Intern budsjett oppdrag'!E11)*(1+Registrering!$B$39)+('Intern budsjett oppdrag'!E9+'Intern budsjett oppdrag'!E10+'Intern budsjett oppdrag'!E11)*Registrering!$B40+('Intern budsjett oppdrag'!E9+'Intern budsjett oppdrag'!E10+'Intern budsjett oppdrag'!E11)*(Registrering!$B$39*Registrering!$B$40)</f>
        <v>0</v>
      </c>
      <c r="E9" s="117">
        <f>('Intern budsjett oppdrag'!F9+'Intern budsjett oppdrag'!F10+'Intern budsjett oppdrag'!F11)*(1+Registrering!$B$39)+('Intern budsjett oppdrag'!F9+'Intern budsjett oppdrag'!F10+'Intern budsjett oppdrag'!F11)*Registrering!$B40+('Intern budsjett oppdrag'!F9+'Intern budsjett oppdrag'!F10+'Intern budsjett oppdrag'!F11)*(Registrering!$B$39*Registrering!$B$40)</f>
        <v>0</v>
      </c>
      <c r="F9" s="117">
        <f>('Intern budsjett oppdrag'!G9+'Intern budsjett oppdrag'!G10+'Intern budsjett oppdrag'!G11)*(1+Registrering!$B$39)+('Intern budsjett oppdrag'!G9+'Intern budsjett oppdrag'!G10+'Intern budsjett oppdrag'!G11)*Registrering!$B40+('Intern budsjett oppdrag'!G9+'Intern budsjett oppdrag'!G10+'Intern budsjett oppdrag'!G11)*(Registrering!$B$39*Registrering!$B$40)</f>
        <v>0</v>
      </c>
      <c r="G9" s="117">
        <f>('Intern budsjett oppdrag'!H9+'Intern budsjett oppdrag'!H10+'Intern budsjett oppdrag'!H11)*(1+Registrering!$B$39)+('Intern budsjett oppdrag'!H9+'Intern budsjett oppdrag'!H10+'Intern budsjett oppdrag'!H11)*Registrering!$B40+('Intern budsjett oppdrag'!H9+'Intern budsjett oppdrag'!H10+'Intern budsjett oppdrag'!H11)*(Registrering!$B$39*Registrering!$B$40)</f>
        <v>0</v>
      </c>
      <c r="H9" s="117">
        <f>('Intern budsjett oppdrag'!I9+'Intern budsjett oppdrag'!I10+'Intern budsjett oppdrag'!I11)*(1+Registrering!$B$39)+('Intern budsjett oppdrag'!I9+'Intern budsjett oppdrag'!I10+'Intern budsjett oppdrag'!I11)*Registrering!$B40+('Intern budsjett oppdrag'!I9+'Intern budsjett oppdrag'!I10+'Intern budsjett oppdrag'!I11)*(Registrering!$B$39*Registrering!$B$40)</f>
        <v>0</v>
      </c>
      <c r="I9" s="117">
        <f>('Intern budsjett oppdrag'!J9+'Intern budsjett oppdrag'!J10+'Intern budsjett oppdrag'!J11)*(1+Registrering!$B$39)+('Intern budsjett oppdrag'!J9+'Intern budsjett oppdrag'!J10+'Intern budsjett oppdrag'!J11)*Registrering!$B40+('Intern budsjett oppdrag'!J9+'Intern budsjett oppdrag'!J10+'Intern budsjett oppdrag'!J11)*(Registrering!$B$39*Registrering!$B$40)</f>
        <v>0</v>
      </c>
      <c r="J9" s="117">
        <f>('Intern budsjett oppdrag'!K9+'Intern budsjett oppdrag'!K10+'Intern budsjett oppdrag'!K11)*(1+Registrering!$B$39)+('Intern budsjett oppdrag'!K9+'Intern budsjett oppdrag'!K10+'Intern budsjett oppdrag'!K11)*Registrering!$B40+('Intern budsjett oppdrag'!K9+'Intern budsjett oppdrag'!K10+'Intern budsjett oppdrag'!K11)*(Registrering!$B$39*Registrering!$B$40)</f>
        <v>0</v>
      </c>
      <c r="K9" s="117">
        <f>('Intern budsjett oppdrag'!L9+'Intern budsjett oppdrag'!L10+'Intern budsjett oppdrag'!L11)*(1+Registrering!$B$39)+('Intern budsjett oppdrag'!L9+'Intern budsjett oppdrag'!L10+'Intern budsjett oppdrag'!L11)*Registrering!$B40+('Intern budsjett oppdrag'!L9+'Intern budsjett oppdrag'!L10+'Intern budsjett oppdrag'!L11)*(Registrering!$B$39*Registrering!$B$40)</f>
        <v>0</v>
      </c>
      <c r="L9" s="117">
        <f t="shared" ref="L9:L17" si="0">SUM(B9:K9)</f>
        <v>0</v>
      </c>
      <c r="N9" s="116"/>
    </row>
    <row r="10" spans="1:14" ht="12.75" customHeight="1" x14ac:dyDescent="0.2">
      <c r="A10" s="112" t="s">
        <v>539</v>
      </c>
      <c r="B10" s="206">
        <f>(SUMIF('Budsjett oppdrag'!$B$4:$B$139,"Lab./feltundersøkelser",'Budsjett oppdrag'!K4:K139)*(1+Registrering!$B$39))+(SUMIF('Budsjett oppdrag'!$B$4:$B$139,"Lab./feltundersøkelser",'Budsjett oppdrag'!K4:K139)*(Registrering!$B$40))+(SUMIF('Budsjett oppdrag'!$B$4:$B$139,"Lab./feltundersøkelser",'Budsjett oppdrag'!K4:K139)*(Registrering!$B$39*Registrering!$B$40))</f>
        <v>0</v>
      </c>
      <c r="C10" s="118">
        <f>(SUMIF('Budsjett oppdrag'!$B$4:$B$139,"Lab./feltundersøkelser",'Budsjett oppdrag'!L4:L139)*(1+Registrering!$B$39))+(SUMIF('Budsjett oppdrag'!$B$4:$B$139,"Lab./feltundersøkelser",'Budsjett oppdrag'!L4:L139)*(Registrering!$B$40))+(SUMIF('Budsjett oppdrag'!$B$4:$B$139,"Lab./feltundersøkelser",'Budsjett oppdrag'!L4:L139)*(Registrering!$B$39*Registrering!$B$40))</f>
        <v>0</v>
      </c>
      <c r="D10" s="118">
        <f>(SUMIF('Budsjett oppdrag'!$B$4:$B$139,"Lab./feltundersøkelser",'Budsjett oppdrag'!M4:M139)*(1+Registrering!$B$39))+(SUMIF('Budsjett oppdrag'!$B$4:$B$139,"Lab./feltundersøkelser",'Budsjett oppdrag'!M4:M139)*(Registrering!$B$40))+(SUMIF('Budsjett oppdrag'!$B$4:$B$139,"Lab./feltundersøkelser",'Budsjett oppdrag'!M4:M139)*(Registrering!$B$39*Registrering!$B$40))</f>
        <v>0</v>
      </c>
      <c r="E10" s="118">
        <f>(SUMIF('Budsjett oppdrag'!$B$4:$B$139,"Lab./feltunNrsøkelser",'Budsjett oppdrag'!N4:N139)*(1+Registrering!$B$39))+(SUMIF('Budsjett oppdrag'!$B$4:$B$139,"Lab./feltunNrsøkelser",'Budsjett oppdrag'!N4:N139)*(Registrering!$B$40))+(SUMIF('Budsjett oppdrag'!$B$4:$B$139,"Lab./feltunNrsøkelser",'Budsjett oppdrag'!N4:N139)*(Registrering!$B$39*Registrering!$B$40))</f>
        <v>0</v>
      </c>
      <c r="F10" s="118">
        <f>(SUMIF('Budsjett oppdrag'!$B$4:$B$139,"Lab./feltundersøkelser",'Budsjett oppdrag'!O4:O139)*(1+Registrering!$B$39))+(SUMIF('Budsjett oppdrag'!$B$4:$B$139,"Lab./feltundersøkelser",'Budsjett oppdrag'!O4:O139)*(Registrering!$B$40))+(SUMIF('Budsjett oppdrag'!$B$4:$B$139,"Lab./feltundersøkelser",'Budsjett oppdrag'!O4:O139)*(Registrering!$B$39*Registrering!$B$40))</f>
        <v>0</v>
      </c>
      <c r="G10" s="118">
        <f>(SUMIF('Budsjett oppdrag'!$B$4:$B$139,"Lab./feltundersøkelser",'Budsjett oppdrag'!P4:P139)*(1+Registrering!$B$39))+(SUMIF('Budsjett oppdrag'!$B$4:$B$139,"Lab./feltundersøkelser",'Budsjett oppdrag'!P4:P139)*(Registrering!$B$40))+(SUMIF('Budsjett oppdrag'!$B$4:$B$139,"Lab./feltundersøkelser",'Budsjett oppdrag'!P4:P139)*(Registrering!$B$39*Registrering!$B$40))</f>
        <v>0</v>
      </c>
      <c r="H10" s="118">
        <f>(SUMIF('Budsjett oppdrag'!$B$4:$B$139,"Lab./feltundersøkelser",'Budsjett oppdrag'!Q4:Q139)*(1+Registrering!$B$39))+(SUMIF('Budsjett oppdrag'!$B$4:$B$139,"Lab./feltundersøkelser",'Budsjett oppdrag'!Q4:Q139)*(Registrering!$B$40))+(SUMIF('Budsjett oppdrag'!$B$4:$B$139,"Lab./feltundersøkelser",'Budsjett oppdrag'!Q4:Q139)*(Registrering!$B$39*Registrering!$B$40))</f>
        <v>0</v>
      </c>
      <c r="I10" s="118">
        <f>(SUMIF('Budsjett oppdrag'!$B$4:$B$139,"Lab./feltundersøkelser",'Budsjett oppdrag'!R4:R139)*(1+Registrering!$B$39))+(SUMIF('Budsjett oppdrag'!$B$4:$B$139,"Lab./feltundersøkelser",'Budsjett oppdrag'!R4:R139)*(Registrering!$B$40))+(SUMIF('Budsjett oppdrag'!$B$4:$B$139,"Lab./feltundersøkelser",'Budsjett oppdrag'!R4:R139)*(Registrering!$B$39*Registrering!$B$40))</f>
        <v>0</v>
      </c>
      <c r="J10" s="118">
        <f>(SUMIF('Budsjett oppdrag'!$B$4:$B$139,"Lab./feltundersøkelser",'Budsjett oppdrag'!S4:S139)*(1+Registrering!$B$39))+(SUMIF('Budsjett oppdrag'!$B$4:$B$139,"Lab./feltundersøkelser",'Budsjett oppdrag'!S4:S139)*(Registrering!$B$40))+(SUMIF('Budsjett oppdrag'!$B$4:$B$139,"Lab./feltundersøkelser",'Budsjett oppdrag'!S4:S139)*(Registrering!$B$39*Registrering!$B$40))</f>
        <v>0</v>
      </c>
      <c r="K10" s="118">
        <f>(SUMIF('Budsjett oppdrag'!$B$4:$B$139,"Lab./feltundersøkelser",'Budsjett oppdrag'!T4:T139)*(1+Registrering!$B$39))+(SUMIF('Budsjett oppdrag'!$B$4:$B$139,"Lab./feltundersøkelser",'Budsjett oppdrag'!T4:T139)*(Registrering!$B$40))+(SUMIF('Budsjett oppdrag'!$B$4:$B$139,"Lab./feltundersøkelser",'Budsjett oppdrag'!T4:T139)*(Registrering!$B$39*Registrering!$B$40))</f>
        <v>0</v>
      </c>
      <c r="L10" s="117">
        <f t="shared" si="0"/>
        <v>0</v>
      </c>
    </row>
    <row r="11" spans="1:14" ht="12.75" customHeight="1" x14ac:dyDescent="0.2">
      <c r="A11" s="112" t="s">
        <v>540</v>
      </c>
      <c r="B11" s="118">
        <f>(SUMIF('Budsjett oppdrag'!$B$4:$B$139,"Reiser/konferanser/mv.",'Budsjett oppdrag'!K4:K139)*(1+Registrering!$B$39))+(SUMIF('Budsjett oppdrag'!$B$4:$B$139,"Reiser/konferanser/mv.",'Budsjett oppdrag'!K4:K139)*(Registrering!$B$40))+(SUMIF('Budsjett oppdrag'!$B$4:$B$139,"Reiser/konferanser/mv.",'Budsjett oppdrag'!K4:K139)*(Registrering!$B$39*Registrering!$B$40))</f>
        <v>0</v>
      </c>
      <c r="C11" s="118">
        <f>(SUMIF('Budsjett oppdrag'!$B$4:$B$139,"Reiser/konferanser/mv.",'Budsjett oppdrag'!L4:L139)*(1+Registrering!$B$39))+(SUMIF('Budsjett oppdrag'!$B$4:$B$139,"Reiser/konferanser/mv.",'Budsjett oppdrag'!L4:L139)*(Registrering!$B$40))+(SUMIF('Budsjett oppdrag'!$B$4:$B$139,"Reiser/konferanser/mv.",'Budsjett oppdrag'!L4:L139)*(Registrering!$B$39*Registrering!$B$40))</f>
        <v>0</v>
      </c>
      <c r="D11" s="118">
        <f>(SUMIF('Budsjett oppdrag'!$B$4:$B$139,"Reiser/konferanser/mv.",'Budsjett oppdrag'!M4:M139)*(1+Registrering!$B$39))+(SUMIF('Budsjett oppdrag'!$B$4:$B$139,"Reiser/konferanser/mv.",'Budsjett oppdrag'!M4:M139)*(Registrering!$B$40))+(SUMIF('Budsjett oppdrag'!$B$4:$B$139,"Reiser/konferanser/mv.",'Budsjett oppdrag'!M4:M139)*(Registrering!$B$39*Registrering!$B$40))</f>
        <v>0</v>
      </c>
      <c r="E11" s="118">
        <f>(SUMIF('Budsjett oppdrag'!$B$4:$B$139,"Reiser/konferanser/mv.",'Budsjett oppdrag'!N4:N139)*(1+Registrering!$B$39))+(SUMIF('Budsjett oppdrag'!$B$4:$B$139,"Reiser/konferanser/mv.",'Budsjett oppdrag'!N4:N139)*(Registrering!$B$40))+(SUMIF('Budsjett oppdrag'!$B$4:$B$139,"Reiser/konferanser/mv.",'Budsjett oppdrag'!N4:N139)*(Registrering!$B$39*Registrering!$B$40))</f>
        <v>0</v>
      </c>
      <c r="F11" s="118">
        <f>(SUMIF('Budsjett oppdrag'!$B$4:$B$139,"Reiser/konferanser/mv.",'Budsjett oppdrag'!O4:O139)*(1+Registrering!$B$39))+(SUMIF('Budsjett oppdrag'!$B$4:$B$139,"Reiser/konferanser/mv.",'Budsjett oppdrag'!O4:O139)*(Registrering!$B$40))+(SUMIF('Budsjett oppdrag'!$B$4:$B$139,"Reiser/konferanser/mv.",'Budsjett oppdrag'!O4:O139)*(Registrering!$B$39*Registrering!$B$40))</f>
        <v>0</v>
      </c>
      <c r="G11" s="118">
        <f>(SUMIF('Budsjett oppdrag'!$B$4:$B$139,"Reiser/konferanser/mv.",'Budsjett oppdrag'!P4:P139)*(1+Registrering!$B$39))+(SUMIF('Budsjett oppdrag'!$B$4:$B$139,"Reiser/konferanser/mv.",'Budsjett oppdrag'!P4:P139)*(Registrering!$B$40))+(SUMIF('Budsjett oppdrag'!$B$4:$B$139,"Reiser/konferanser/mv.",'Budsjett oppdrag'!P4:P139)*(Registrering!$B$39*Registrering!$B$40))</f>
        <v>0</v>
      </c>
      <c r="H11" s="118">
        <f>(SUMIF('Budsjett oppdrag'!$B$4:$B$139,"Reiser/konferanser/mv.",'Budsjett oppdrag'!Q4:Q139)*(1+Registrering!$B$39))+(SUMIF('Budsjett oppdrag'!$B$4:$B$139,"Reiser/konferanser/mv.",'Budsjett oppdrag'!Q4:Q139)*(Registrering!$B$40))+(SUMIF('Budsjett oppdrag'!$B$4:$B$139,"Reiser/konferanser/mv.",'Budsjett oppdrag'!Q4:Q139)*(Registrering!$B$39*Registrering!$B$40))</f>
        <v>0</v>
      </c>
      <c r="I11" s="118">
        <f>(SUMIF('Budsjett oppdrag'!$B$4:$B$139,"Reiser/konferanser/mv.",'Budsjett oppdrag'!R4:R139)*(1+Registrering!$B$39))+(SUMIF('Budsjett oppdrag'!$B$4:$B$139,"Reiser/konferanser/mv.",'Budsjett oppdrag'!R4:R139)*(Registrering!$B$40))+(SUMIF('Budsjett oppdrag'!$B$4:$B$139,"Reiser/konferanser/mv.",'Budsjett oppdrag'!R4:R139)*(Registrering!$B$39*Registrering!$B$40))</f>
        <v>0</v>
      </c>
      <c r="J11" s="118">
        <f>(SUMIF('Budsjett oppdrag'!$B$4:$B$139,"Reiser/konferanser/mv.",'Budsjett oppdrag'!S4:S139)*(1+Registrering!$B$39))+(SUMIF('Budsjett oppdrag'!$B$4:$B$139,"Reiser/konferanser/mv.",'Budsjett oppdrag'!S4:S139)*(Registrering!$B$40))+(SUMIF('Budsjett oppdrag'!$B$4:$B$139,"Reiser/konferanser/mv.",'Budsjett oppdrag'!S4:S139)*(Registrering!$B$39*Registrering!$B$40))</f>
        <v>0</v>
      </c>
      <c r="K11" s="118">
        <f>(SUMIF('Budsjett oppdrag'!$B$4:$B$139,"Reiser/konferanser/mv.",'Budsjett oppdrag'!T4:T139)*(1+Registrering!$B$39))+(SUMIF('Budsjett oppdrag'!$B$4:$B$139,"Reiser/konferanser/mv.",'Budsjett oppdrag'!T4:T139)*(Registrering!$B$40))+(SUMIF('Budsjett oppdrag'!$B$4:$B$139,"Reiser/konferanser/mv.",'Budsjett oppdrag'!T4:T139)*(Registrering!$B$39*Registrering!$B$40))</f>
        <v>0</v>
      </c>
      <c r="L11" s="117">
        <f t="shared" si="0"/>
        <v>0</v>
      </c>
    </row>
    <row r="12" spans="1:14" ht="12.75" customHeight="1" x14ac:dyDescent="0.2">
      <c r="A12" s="112" t="s">
        <v>113</v>
      </c>
      <c r="B12" s="118">
        <f>(SUMIF('Budsjett oppdrag'!$B$4:$B$139,"Andre driftskostnader",'Budsjett oppdrag'!K4:K139)*(1+Registrering!$B$39))+(SUMIF('Budsjett oppdrag'!$B$4:$B$139,"Andre driftskostnader",'Budsjett oppdrag'!K4:K139)*(Registrering!$B$40))+(SUMIF('Budsjett oppdrag'!$B$4:$B$139,"Andre driftskostnader",'Budsjett oppdrag'!K4:K139)*(Registrering!$B$39*Registrering!$B$40))</f>
        <v>0</v>
      </c>
      <c r="C12" s="118">
        <f>(SUMIF('Budsjett oppdrag'!$B$4:$B$139,"Andre driftskostnader",'Budsjett oppdrag'!L4:L139)*(1+Registrering!$B$39))+(SUMIF('Budsjett oppdrag'!$B$4:$B$139,"Andre driftskostnader",'Budsjett oppdrag'!L4:L139)*(Registrering!$B$40))+(SUMIF('Budsjett oppdrag'!$B$4:$B$139,"Andre driftskostnader",'Budsjett oppdrag'!L4:L139)*(Registrering!$B$39*Registrering!$B$40))</f>
        <v>0</v>
      </c>
      <c r="D12" s="118">
        <f>(SUMIF('Budsjett oppdrag'!$B$4:$B$139,"Andre driftskostnader",'Budsjett oppdrag'!M4:M139)*(1+Registrering!$B$39))+(SUMIF('Budsjett oppdrag'!$B$4:$B$139,"Andre driftskostnader",'Budsjett oppdrag'!M4:M139)*(Registrering!$B$40))+(SUMIF('Budsjett oppdrag'!$B$4:$B$139,"Andre driftskostnader",'Budsjett oppdrag'!M4:M139)*(Registrering!$B$39*Registrering!$B$40))</f>
        <v>0</v>
      </c>
      <c r="E12" s="118">
        <f>(SUMIF('Budsjett oppdrag'!$B$4:$B$139,"Andre driftskostnader",'Budsjett oppdrag'!N4:N139)*(1+Registrering!$B$39))+(SUMIF('Budsjett oppdrag'!$B$4:$B$139,"Andre driftskostnader",'Budsjett oppdrag'!N4:N139)*(Registrering!$B$40))+(SUMIF('Budsjett oppdrag'!$B$4:$B$139,"Andre driftskostnader",'Budsjett oppdrag'!N4:N139)*(Registrering!$B$39*Registrering!$B$40))</f>
        <v>0</v>
      </c>
      <c r="F12" s="118">
        <f>(SUMIF('Budsjett oppdrag'!$B$4:$B$139,"Andre driftskostnader",'Budsjett oppdrag'!O4:O139)*(1+Registrering!$B$39))+(SUMIF('Budsjett oppdrag'!$B$4:$B$139,"Andre driftskostnader",'Budsjett oppdrag'!O4:O139)*(Registrering!$B$40))+(SUMIF('Budsjett oppdrag'!$B$4:$B$139,"Andre driftskostnader",'Budsjett oppdrag'!O4:O139)*(Registrering!$B$39*Registrering!$B$40))</f>
        <v>0</v>
      </c>
      <c r="G12" s="118">
        <f>(SUMIF('Budsjett oppdrag'!$B$4:$B$139,"Andre driftskostnader",'Budsjett oppdrag'!P4:P139)*(1+Registrering!$B$39))+(SUMIF('Budsjett oppdrag'!$B$4:$B$139,"Andre driftskostnader",'Budsjett oppdrag'!P4:P139)*(Registrering!$B$40))+(SUMIF('Budsjett oppdrag'!$B$4:$B$139,"Andre driftskostnader",'Budsjett oppdrag'!P4:P139)*(Registrering!$B$39*Registrering!$B$40))</f>
        <v>0</v>
      </c>
      <c r="H12" s="118">
        <f>(SUMIF('Budsjett oppdrag'!$B$4:$B$139,"Andre driftskostnader",'Budsjett oppdrag'!Q4:Q139)*(1+Registrering!$B$39))+(SUMIF('Budsjett oppdrag'!$B$4:$B$139,"Andre driftskostnader",'Budsjett oppdrag'!Q4:Q139)*(Registrering!$B$40))+(SUMIF('Budsjett oppdrag'!$B$4:$B$139,"Andre driftskostnader",'Budsjett oppdrag'!Q4:Q139)*(Registrering!$B$39*Registrering!$B$40))</f>
        <v>0</v>
      </c>
      <c r="I12" s="118">
        <f>(SUMIF('Budsjett oppdrag'!$B$4:$B$139,"Andre driftskostnader",'Budsjett oppdrag'!R4:R139)*(1+Registrering!$B$39))+(SUMIF('Budsjett oppdrag'!$B$4:$B$139,"Andre driftskostnader",'Budsjett oppdrag'!R4:R139)*(Registrering!$B$40))+(SUMIF('Budsjett oppdrag'!$B$4:$B$139,"Andre driftskostnader",'Budsjett oppdrag'!R4:R139)*(Registrering!$B$39*Registrering!$B$40))</f>
        <v>0</v>
      </c>
      <c r="J12" s="118">
        <f>(SUMIF('Budsjett oppdrag'!$B$4:$B$139,"Andre driftskostnader",'Budsjett oppdrag'!S4:S139)*(1+Registrering!$B$39))+(SUMIF('Budsjett oppdrag'!$B$4:$B$139,"Andre driftskostnader",'Budsjett oppdrag'!S4:S139)*(Registrering!$B$40))+(SUMIF('Budsjett oppdrag'!$B$4:$B$139,"Andre driftskostnader",'Budsjett oppdrag'!S4:S139)*(Registrering!$B$39*Registrering!$B$40))</f>
        <v>0</v>
      </c>
      <c r="K12" s="118">
        <f>(SUMIF('Budsjett oppdrag'!$B$4:$B$139,"Andre driftskostnader",'Budsjett oppdrag'!T4:T139)*(1+Registrering!$B$39))+(SUMIF('Budsjett oppdrag'!$B$4:$B$139,"Andre driftskostnader",'Budsjett oppdrag'!T4:T139)*(Registrering!$B$40))+(SUMIF('Budsjett oppdrag'!$B$4:$B$139,"Andre driftskostnader",'Budsjett oppdrag'!T4:T139)*(Registrering!$B$39*Registrering!$B$40))</f>
        <v>0</v>
      </c>
      <c r="L12" s="117">
        <f t="shared" si="0"/>
        <v>0</v>
      </c>
    </row>
    <row r="13" spans="1:14" ht="12.75" customHeight="1" x14ac:dyDescent="0.2">
      <c r="A13" s="112" t="s">
        <v>541</v>
      </c>
      <c r="B13" s="118">
        <f>(SUMIF('Budsjett oppdrag'!$B$4:$B$139,"Innkjøp av FoU-tjenester",'Budsjett oppdrag'!K4:K139)*(1+Registrering!$B$39))+(SUMIF('Budsjett oppdrag'!$B$4:$B$139,"Innkjøp av FoU-tjenester",'Budsjett oppdrag'!K4:K139)*(Registrering!$B$40))+(SUMIF('Budsjett oppdrag'!$B$4:$B$139,"Innkjøp av FoU-tjenester",'Budsjett oppdrag'!K4:K139)*(Registrering!$B$39*Registrering!$B$40))</f>
        <v>0</v>
      </c>
      <c r="C13" s="118">
        <f>(SUMIF('Budsjett oppdrag'!$B$4:$B$139,"Innkjøp av FoUtjenester",'Budsjett oppdrag'!L4:L139)*(1+Registrering!$B$39))+(SUMIF('Budsjett oppdrag'!$B$4:$B$139,"Innkjøp av FoUtjenester",'Budsjett oppdrag'!L4:L139)*(Registrering!$B$40))+(SUMIF('Budsjett oppdrag'!$B$4:$B$139,"Innkjøp av FoUtjenester",'Budsjett oppdrag'!L4:L139)*(Registrering!$B$39*Registrering!$B$40))</f>
        <v>0</v>
      </c>
      <c r="D13" s="118">
        <f>(SUMIF('Budsjett oppdrag'!$B$4:$B$139,"Innkjøp av FoUtjenester",'Budsjett oppdrag'!M4:M139)*(1+Registrering!$B$39))+(SUMIF('Budsjett oppdrag'!$B$4:$B$139,"Innkjøp av FoUtjenester",'Budsjett oppdrag'!M4:M139)*(Registrering!$B$40))+(SUMIF('Budsjett oppdrag'!$B$4:$B$139,"Innkjøp av FoUtjenester",'Budsjett oppdrag'!M4:M139)*(Registrering!$B$39*Registrering!$B$40))</f>
        <v>0</v>
      </c>
      <c r="E13" s="118">
        <f>(SUMIF('Budsjett oppdrag'!$B$4:$B$139,"Innkjøp av FoUtjenester",'Budsjett oppdrag'!N4:N139)*(1+Registrering!$B$39))+(SUMIF('Budsjett oppdrag'!$B$4:$B$139,"Innkjøp av FoUtjenester",'Budsjett oppdrag'!N4:N139)*(Registrering!$B$40))+(SUMIF('Budsjett oppdrag'!$B$4:$B$139,"Innkjøp av FoUtjenester",'Budsjett oppdrag'!N4:N139)*(Registrering!$B$39*Registrering!$B$40))</f>
        <v>0</v>
      </c>
      <c r="F13" s="118">
        <f>(SUMIF('Budsjett oppdrag'!$B$4:$B$139,"Innkjøp av FoUtjenester",'Budsjett oppdrag'!O4:O139)*(1+Registrering!$B$39))+(SUMIF('Budsjett oppdrag'!$B$4:$B$139,"Innkjøp av FoUtjenester",'Budsjett oppdrag'!O4:O139)*(Registrering!$B$40))+(SUMIF('Budsjett oppdrag'!$B$4:$B$139,"Innkjøp av FoUtjenester",'Budsjett oppdrag'!O4:O139)*(Registrering!$B$39*Registrering!$B$40))</f>
        <v>0</v>
      </c>
      <c r="G13" s="118">
        <f>(SUMIF('Budsjett oppdrag'!$B$4:$B$139,"Innkjøp av FoUtjenester",'Budsjett oppdrag'!P4:P139)*(1+Registrering!$B$39))+(SUMIF('Budsjett oppdrag'!$B$4:$B$139,"Innkjøp av FoUtjenester",'Budsjett oppdrag'!P4:P139)*(Registrering!$B$40))+(SUMIF('Budsjett oppdrag'!$B$4:$B$139,"Innkjøp av FoUtjenester",'Budsjett oppdrag'!P4:P139)*(Registrering!$B$39*Registrering!$B$40))</f>
        <v>0</v>
      </c>
      <c r="H13" s="118">
        <f>(SUMIF('Budsjett oppdrag'!$B$4:$B$139,"Innkjøp av FoUtjenester",'Budsjett oppdrag'!Q4:Q139)*(1+Registrering!$B$39))+(SUMIF('Budsjett oppdrag'!$B$4:$B$139,"Innkjøp av FoUtjenester",'Budsjett oppdrag'!Q4:Q139)*(Registrering!$B$40))+(SUMIF('Budsjett oppdrag'!$B$4:$B$139,"Innkjøp av FoUtjenester",'Budsjett oppdrag'!Q4:Q139)*(Registrering!$B$39*Registrering!$B$40))</f>
        <v>0</v>
      </c>
      <c r="I13" s="118">
        <f>(SUMIF('Budsjett oppdrag'!$B$4:$B$139,"Innkjøp av FoUtjenester",'Budsjett oppdrag'!R4:R139)*(1+Registrering!$B$39))+(SUMIF('Budsjett oppdrag'!$B$4:$B$139,"Innkjøp av FoUtjenester",'Budsjett oppdrag'!R4:R139)*(Registrering!$B$40))+(SUMIF('Budsjett oppdrag'!$B$4:$B$139,"Innkjøp av FoUtjenester",'Budsjett oppdrag'!R4:R139)*(Registrering!$B$39*Registrering!$B$40))</f>
        <v>0</v>
      </c>
      <c r="J13" s="118">
        <f>(SUMIF('Budsjett oppdrag'!$B$4:$B$139,"Innkjøp av FoUtjenester",'Budsjett oppdrag'!S4:S139)*(1+Registrering!$B$39))+(SUMIF('Budsjett oppdrag'!$B$4:$B$139,"Innkjøp av FoUtjenester",'Budsjett oppdrag'!S4:S139)*(Registrering!$B$40))+(SUMIF('Budsjett oppdrag'!$B$4:$B$139,"Innkjøp av FoUtjenester",'Budsjett oppdrag'!S4:S139)*(Registrering!$B$39*Registrering!$B$40))</f>
        <v>0</v>
      </c>
      <c r="K13" s="118">
        <f>(SUMIF('Budsjett oppdrag'!$B$4:$B$139,"Innkjøp av FoUtjenester",'Budsjett oppdrag'!T4:T139)*(1+Registrering!$B$39))+(SUMIF('Budsjett oppdrag'!$B$4:$B$139,"Innkjøp av FoUtjenester",'Budsjett oppdrag'!T4:T139)*(Registrering!$B$40))+(SUMIF('Budsjett oppdrag'!$B$4:$B$139,"Innkjøp av FoUtjenester",'Budsjett oppdrag'!T4:T139)*(Registrering!$B$39*Registrering!$B$40))</f>
        <v>0</v>
      </c>
      <c r="L13" s="117">
        <f t="shared" ref="L13:L16" si="1">SUM(B13:K13)</f>
        <v>0</v>
      </c>
    </row>
    <row r="14" spans="1:14" ht="12.75" customHeight="1" x14ac:dyDescent="0.2">
      <c r="A14" s="112" t="s">
        <v>542</v>
      </c>
      <c r="B14" s="118">
        <f>(SUMIF('Budsjett oppdrag'!$B$4:$B$139,"Investeringer (utstyr)",'Budsjett oppdrag'!K4:K140)*(1+Registrering!$B$39))+(SUMIF('Budsjett oppdrag'!$B$4:$B$139,"Investeringer (utstyr)",'Budsjett oppdrag'!K4:K140)*(Registrering!$B$40))+(SUMIF('Budsjett oppdrag'!$B$4:$B$139,"Investeringer (utstyr)",'Budsjett oppdrag'!K4:K140)*(Registrering!$B$39*Registrering!$B$40))</f>
        <v>0</v>
      </c>
      <c r="C14" s="118">
        <f>(SUMIF('Budsjett oppdrag'!$B$4:$B$139,"Investeringer (utstyr)",'Budsjett oppdrag'!L4:L140)*(1+Registrering!$B$39))+(SUMIF('Budsjett oppdrag'!$B$4:$B$139,"Investeringer (utstyr)",'Budsjett oppdrag'!L4:L140)*(Registrering!$B$40))+(SUMIF('Budsjett oppdrag'!$B$4:$B$139,"Investeringer (utstyr)",'Budsjett oppdrag'!L4:L140)*(Registrering!$B$39*Registrering!$B$40))</f>
        <v>0</v>
      </c>
      <c r="D14" s="118">
        <f>(SUMIF('Budsjett oppdrag'!$B$4:$B$139,"Investeringer (utstyr)",'Budsjett oppdrag'!M4:M140)*(1+Registrering!$B$39))+(SUMIF('Budsjett oppdrag'!$B$4:$B$139,"Investeringer (utstyr)",'Budsjett oppdrag'!M4:M140)*(Registrering!$B$40))+(SUMIF('Budsjett oppdrag'!$B$4:$B$139,"Investeringer (utstyr)",'Budsjett oppdrag'!M4:M140)*(Registrering!$B$39*Registrering!$B$40))</f>
        <v>0</v>
      </c>
      <c r="E14" s="118">
        <f>(SUMIF('Budsjett oppdrag'!$B$4:$B$139,"Investeringer (utstyr)",'Budsjett oppdrag'!N4:N140)*(1+Registrering!$B$39))+(SUMIF('Budsjett oppdrag'!$B$4:$B$139,"Investeringer (utstyr)",'Budsjett oppdrag'!N4:N140)*(Registrering!$B$40))+(SUMIF('Budsjett oppdrag'!$B$4:$B$139,"Investeringer (utstyr)",'Budsjett oppdrag'!N4:N140)*(Registrering!$B$39*Registrering!$B$40))</f>
        <v>0</v>
      </c>
      <c r="F14" s="118">
        <f>(SUMIF('Budsjett oppdrag'!$B$4:$B$139,"Investeringer (utstyr)",'Budsjett oppdrag'!O4:O140)*(1+Registrering!$B$39))+(SUMIF('Budsjett oppdrag'!$B$4:$B$139,"Investeringer (utstyr)",'Budsjett oppdrag'!O4:O140)*(Registrering!$B$40))+(SUMIF('Budsjett oppdrag'!$B$4:$B$139,"Investeringer (utstyr)",'Budsjett oppdrag'!O4:O140)*(Registrering!$B$39*Registrering!$B$40))</f>
        <v>0</v>
      </c>
      <c r="G14" s="118">
        <f>(SUMIF('Budsjett oppdrag'!$B$4:$B$139,"Investeringer (utstyr)",'Budsjett oppdrag'!P4:P140)*(1+Registrering!$B$39))+(SUMIF('Budsjett oppdrag'!$B$4:$B$139,"Investeringer (utstyr)",'Budsjett oppdrag'!P4:P140)*(Registrering!$B$40))+(SUMIF('Budsjett oppdrag'!$B$4:$B$139,"Investeringer (utstyr)",'Budsjett oppdrag'!P4:P140)*(Registrering!$B$39*Registrering!$B$40))</f>
        <v>0</v>
      </c>
      <c r="H14" s="118">
        <f>(SUMIF('Budsjett oppdrag'!$B$4:$B$139,"Investeringer (utstyr)",'Budsjett oppdrag'!Q4:Q140)*(1+Registrering!$B$39))+(SUMIF('Budsjett oppdrag'!$B$4:$B$139,"Investeringer (utstyr)",'Budsjett oppdrag'!Q4:Q140)*(Registrering!$B$40))+(SUMIF('Budsjett oppdrag'!$B$4:$B$139,"Investeringer (utstyr)",'Budsjett oppdrag'!Q4:Q140)*(Registrering!$B$39*Registrering!$B$40))</f>
        <v>0</v>
      </c>
      <c r="I14" s="118">
        <f>(SUMIF('Budsjett oppdrag'!$B$4:$B$139,"Investeringer (utstyr)",'Budsjett oppdrag'!R4:R140)*(1+Registrering!$B$39))+(SUMIF('Budsjett oppdrag'!$B$4:$B$139,"Investeringer (utstyr)",'Budsjett oppdrag'!R4:R140)*(Registrering!$B$40))+(SUMIF('Budsjett oppdrag'!$B$4:$B$139,"Investeringer (utstyr)",'Budsjett oppdrag'!R4:R140)*(Registrering!$B$39*Registrering!$B$40))</f>
        <v>0</v>
      </c>
      <c r="J14" s="118">
        <f>(SUMIF('Budsjett oppdrag'!$B$4:$B$139,"Investeringer (utstyr)",'Budsjett oppdrag'!S4:S140)*(1+Registrering!$B$39))+(SUMIF('Budsjett oppdrag'!$B$4:$B$139,"Investeringer (utstyr)",'Budsjett oppdrag'!S4:S140)*(Registrering!$B$40))+(SUMIF('Budsjett oppdrag'!$B$4:$B$139,"Investeringer (utstyr)",'Budsjett oppdrag'!S4:S140)*(Registrering!$B$39*Registrering!$B$40))</f>
        <v>0</v>
      </c>
      <c r="K14" s="118">
        <f>(SUMIF('Budsjett oppdrag'!$B$4:$B$139,"Investeringer (utstyr)",'Budsjett oppdrag'!T4:T140)*(1+Registrering!$B$39))+(SUMIF('Budsjett oppdrag'!$B$4:$B$139,"Investeringer (utstyr)",'Budsjett oppdrag'!T4:T140)*(Registrering!$B$40))+(SUMIF('Budsjett oppdrag'!$B$4:$B$139,"Investeringer (utstyr)",'Budsjett oppdrag'!T4:T140)*(Registrering!$B$39*Registrering!$B$40))</f>
        <v>0</v>
      </c>
      <c r="L14" s="117">
        <f t="shared" si="1"/>
        <v>0</v>
      </c>
    </row>
    <row r="15" spans="1:14" ht="12.75" customHeight="1" x14ac:dyDescent="0.2">
      <c r="A15" s="112" t="s">
        <v>142</v>
      </c>
      <c r="B15" s="117">
        <f>('Budsjett oppdrag'!K14)*(1+Registrering!$B$39)+('Budsjett oppdrag'!K14)*Registrering!$B46+('Budsjett oppdrag'!K14)*(Registrering!$B$39*Registrering!$B$40)</f>
        <v>0</v>
      </c>
      <c r="C15" s="117">
        <f>('Budsjett oppdrag'!L14)*(1+Registrering!$B$39)+('Budsjett oppdrag'!L14)*Registrering!$B46+('Budsjett oppdrag'!L14)*(Registrering!$B$39*Registrering!$B$40)</f>
        <v>0</v>
      </c>
      <c r="D15" s="117">
        <f>('Budsjett oppdrag'!M14)*(1+Registrering!$B$39)+('Budsjett oppdrag'!M14)*Registrering!$B46+('Budsjett oppdrag'!M14)*(Registrering!$B$39*Registrering!$B$40)</f>
        <v>0</v>
      </c>
      <c r="E15" s="117">
        <f>('Budsjett oppdrag'!N14)*(1+Registrering!$B$39)+('Budsjett oppdrag'!N14)*Registrering!$B46+('Budsjett oppdrag'!N14)*(Registrering!$B$39*Registrering!$B$40)</f>
        <v>0</v>
      </c>
      <c r="F15" s="117">
        <f>('Budsjett oppdrag'!O14)*(1+Registrering!$B$39)+('Budsjett oppdrag'!O14)*Registrering!$B46+('Budsjett oppdrag'!O14)*(Registrering!$B$39*Registrering!$B$40)</f>
        <v>0</v>
      </c>
      <c r="G15" s="117">
        <f>('Budsjett oppdrag'!P14)*(1+Registrering!$B$39)+('Budsjett oppdrag'!P14)*Registrering!$B46+('Budsjett oppdrag'!P14)*(Registrering!$B$39*Registrering!$B$40)</f>
        <v>0</v>
      </c>
      <c r="H15" s="117">
        <f>('Budsjett oppdrag'!Q14)*(1+Registrering!$B$39)+('Budsjett oppdrag'!Q14)*Registrering!$B46+('Budsjett oppdrag'!Q14)*(Registrering!$B$39*Registrering!$B$40)</f>
        <v>0</v>
      </c>
      <c r="I15" s="117">
        <f>('Budsjett oppdrag'!R14)*(1+Registrering!$B$39)+('Budsjett oppdrag'!R14)*Registrering!$B46+('Budsjett oppdrag'!R14)*(Registrering!$B$39*Registrering!$B$40)</f>
        <v>0</v>
      </c>
      <c r="J15" s="117">
        <f>('Budsjett oppdrag'!S14)*(1+Registrering!$B$39)+('Budsjett oppdrag'!S14)*Registrering!$B46+('Budsjett oppdrag'!S14)*(Registrering!$B$39*Registrering!$B$40)</f>
        <v>0</v>
      </c>
      <c r="K15" s="117">
        <f>('Budsjett oppdrag'!T14)*(1+Registrering!$B$39)+('Budsjett oppdrag'!T14)*Registrering!$B46+('Budsjett oppdrag'!T14)*(Registrering!$B$39*Registrering!$B$40)</f>
        <v>0</v>
      </c>
      <c r="L15" s="117">
        <f t="shared" si="1"/>
        <v>0</v>
      </c>
    </row>
    <row r="16" spans="1:14" ht="12.75" customHeight="1" x14ac:dyDescent="0.2">
      <c r="A16" s="112" t="s">
        <v>193</v>
      </c>
      <c r="B16" s="117">
        <f>('Budsjett oppdrag'!K15)*(1+Registrering!$B$39)+('Budsjett oppdrag'!K15)*Registrering!$B40+('Budsjett oppdrag'!K15)*(Registrering!$B$39*Registrering!$B$40)</f>
        <v>0</v>
      </c>
      <c r="C16" s="117">
        <f>('Budsjett oppdrag'!L15)*(1+Registrering!$B$39)+('Budsjett oppdrag'!L15)*Registrering!$B40+('Budsjett oppdrag'!L15)*(Registrering!$B$39*Registrering!$B$40)</f>
        <v>0</v>
      </c>
      <c r="D16" s="117">
        <f>('Budsjett oppdrag'!M15)*(1+Registrering!$B$39)+('Budsjett oppdrag'!M15)*Registrering!$B40+('Budsjett oppdrag'!M15)*(Registrering!$B$39*Registrering!$B$40)</f>
        <v>0</v>
      </c>
      <c r="E16" s="117">
        <f>('Budsjett oppdrag'!N15)*(1+Registrering!$B$39)+('Budsjett oppdrag'!N15)*Registrering!$B40+('Budsjett oppdrag'!N15)*(Registrering!$B$39*Registrering!$B$40)</f>
        <v>0</v>
      </c>
      <c r="F16" s="117">
        <f>('Budsjett oppdrag'!O15)*(1+Registrering!$B$39)+('Budsjett oppdrag'!O15)*Registrering!$B40+('Budsjett oppdrag'!O15)*(Registrering!$B$39*Registrering!$B$40)</f>
        <v>0</v>
      </c>
      <c r="G16" s="117">
        <f>('Budsjett oppdrag'!P15)*(1+Registrering!$B$39)+('Budsjett oppdrag'!P15)*Registrering!$B40+('Budsjett oppdrag'!P15)*(Registrering!$B$39*Registrering!$B$40)</f>
        <v>0</v>
      </c>
      <c r="H16" s="117">
        <f>('Budsjett oppdrag'!Q15)*(1+Registrering!$B$39)+('Budsjett oppdrag'!Q15)*Registrering!$B40+('Budsjett oppdrag'!Q15)*(Registrering!$B$39*Registrering!$B$40)</f>
        <v>0</v>
      </c>
      <c r="I16" s="117">
        <f>('Budsjett oppdrag'!R15)*(1+Registrering!$B$39)+('Budsjett oppdrag'!R15)*Registrering!$B40+('Budsjett oppdrag'!R15)*(Registrering!$B$39*Registrering!$B$40)</f>
        <v>0</v>
      </c>
      <c r="J16" s="117">
        <f>('Budsjett oppdrag'!S15)*(1+Registrering!$B$39)+('Budsjett oppdrag'!S15)*Registrering!$B40+('Budsjett oppdrag'!S15)*(Registrering!$B$39*Registrering!$B$40)</f>
        <v>0</v>
      </c>
      <c r="K16" s="117">
        <f>('Budsjett oppdrag'!T15)*(1+Registrering!$B$39)+('Budsjett oppdrag'!T15)*Registrering!$B40+('Budsjett oppdrag'!T15)*(Registrering!$B$39*Registrering!$B$40)</f>
        <v>0</v>
      </c>
      <c r="L16" s="117">
        <f t="shared" si="1"/>
        <v>0</v>
      </c>
    </row>
    <row r="17" spans="1:12" ht="12.75" customHeight="1" x14ac:dyDescent="0.2">
      <c r="A17" s="119" t="s">
        <v>543</v>
      </c>
      <c r="B17" s="120">
        <f>SUM(B9:B16)</f>
        <v>0</v>
      </c>
      <c r="C17" s="120">
        <f t="shared" ref="C17:K17" si="2">SUM(C9:C16)</f>
        <v>0</v>
      </c>
      <c r="D17" s="120">
        <f t="shared" si="2"/>
        <v>0</v>
      </c>
      <c r="E17" s="120">
        <f t="shared" si="2"/>
        <v>0</v>
      </c>
      <c r="F17" s="120">
        <f t="shared" si="2"/>
        <v>0</v>
      </c>
      <c r="G17" s="120">
        <f t="shared" si="2"/>
        <v>0</v>
      </c>
      <c r="H17" s="120">
        <f t="shared" si="2"/>
        <v>0</v>
      </c>
      <c r="I17" s="120">
        <f t="shared" si="2"/>
        <v>0</v>
      </c>
      <c r="J17" s="120">
        <f t="shared" si="2"/>
        <v>0</v>
      </c>
      <c r="K17" s="120">
        <f t="shared" si="2"/>
        <v>0</v>
      </c>
      <c r="L17" s="120">
        <f t="shared" si="0"/>
        <v>0</v>
      </c>
    </row>
    <row r="18" spans="1:12" x14ac:dyDescent="0.2">
      <c r="A18" s="119" t="s">
        <v>544</v>
      </c>
      <c r="B18" s="120">
        <f>B17*(1+Registrering!$B$41)</f>
        <v>0</v>
      </c>
      <c r="C18" s="120">
        <f>C17*(1+Registrering!$B$41)</f>
        <v>0</v>
      </c>
      <c r="D18" s="120">
        <f>D17*(1+Registrering!$B$41)</f>
        <v>0</v>
      </c>
      <c r="E18" s="120">
        <f>E17*(1+Registrering!$B$41)</f>
        <v>0</v>
      </c>
      <c r="F18" s="120">
        <f>F17*(1+Registrering!$B$41)</f>
        <v>0</v>
      </c>
      <c r="G18" s="120">
        <f>G17*(1+Registrering!$B$41)</f>
        <v>0</v>
      </c>
      <c r="H18" s="120">
        <f>H17*(1+Registrering!$B$41)</f>
        <v>0</v>
      </c>
      <c r="I18" s="120">
        <f>I17*(1+Registrering!$B$41)</f>
        <v>0</v>
      </c>
      <c r="J18" s="120">
        <f>J17*(1+Registrering!$B$41)</f>
        <v>0</v>
      </c>
      <c r="K18" s="120">
        <f>K17*(1+Registrering!$B$41)</f>
        <v>0</v>
      </c>
      <c r="L18" s="120">
        <f t="shared" ref="L18" si="3">SUM(B18:K18)</f>
        <v>0</v>
      </c>
    </row>
    <row r="20" spans="1:12" ht="18" hidden="1" x14ac:dyDescent="0.2">
      <c r="A20" s="111" t="s">
        <v>545</v>
      </c>
    </row>
    <row r="21" spans="1:12" ht="13.5" hidden="1" thickBot="1" x14ac:dyDescent="0.25"/>
    <row r="22" spans="1:12" ht="7.5" hidden="1" customHeight="1" x14ac:dyDescent="0.2">
      <c r="A22" s="121"/>
      <c r="B22" s="121"/>
      <c r="C22" s="121"/>
      <c r="D22" s="121"/>
      <c r="E22" s="121"/>
      <c r="F22" s="121"/>
      <c r="G22" s="121"/>
      <c r="H22" s="121"/>
      <c r="I22" s="122"/>
    </row>
    <row r="23" spans="1:12" hidden="1" x14ac:dyDescent="0.2">
      <c r="A23" s="112" t="s">
        <v>536</v>
      </c>
      <c r="B23" s="112" t="str">
        <f>IF(Registrering!B5="","",Registrering!B5)</f>
        <v/>
      </c>
      <c r="C23" s="788"/>
      <c r="D23" s="785"/>
      <c r="E23" s="785"/>
      <c r="F23" s="785"/>
      <c r="G23" s="785"/>
      <c r="H23" s="785"/>
      <c r="I23" s="123"/>
    </row>
    <row r="24" spans="1:12" hidden="1" x14ac:dyDescent="0.2">
      <c r="A24" s="112" t="s">
        <v>525</v>
      </c>
      <c r="B24" s="785" t="str">
        <f>IF(Registrering!B3="","",Registrering!B3)</f>
        <v/>
      </c>
      <c r="C24" s="785"/>
      <c r="D24" s="785"/>
      <c r="E24" s="785"/>
      <c r="F24" s="785"/>
      <c r="G24" s="785"/>
      <c r="I24" s="123"/>
    </row>
    <row r="25" spans="1:12" hidden="1" x14ac:dyDescent="0.2">
      <c r="A25" s="112" t="s">
        <v>537</v>
      </c>
      <c r="B25" s="785" t="str">
        <f>IF(Registrering!B4="","",Registrering!B4)</f>
        <v/>
      </c>
      <c r="C25" s="785"/>
      <c r="D25" s="785"/>
      <c r="E25" s="785"/>
      <c r="F25" s="785"/>
      <c r="G25" s="785"/>
      <c r="I25" s="123"/>
    </row>
    <row r="26" spans="1:12" hidden="1" x14ac:dyDescent="0.2">
      <c r="A26" s="124"/>
      <c r="B26" s="124"/>
      <c r="I26" s="123"/>
    </row>
    <row r="27" spans="1:12" hidden="1" x14ac:dyDescent="0.2">
      <c r="A27" s="143"/>
      <c r="B27" s="143"/>
      <c r="C27" s="387"/>
      <c r="D27" s="144"/>
      <c r="E27" s="144"/>
      <c r="F27" s="387"/>
      <c r="G27" s="144"/>
      <c r="H27" s="144"/>
      <c r="I27" s="123"/>
    </row>
    <row r="28" spans="1:12" hidden="1" x14ac:dyDescent="0.2">
      <c r="A28" s="131"/>
      <c r="B28" s="131"/>
      <c r="C28" s="125"/>
      <c r="D28" s="126"/>
      <c r="E28" s="125"/>
      <c r="F28" s="125"/>
      <c r="G28" s="126"/>
      <c r="H28" s="125"/>
      <c r="I28" s="123"/>
      <c r="J28" s="127"/>
    </row>
    <row r="29" spans="1:12" hidden="1" x14ac:dyDescent="0.2">
      <c r="A29" s="131"/>
      <c r="B29" s="131"/>
      <c r="C29" s="125"/>
      <c r="D29" s="126"/>
      <c r="E29" s="125"/>
      <c r="F29" s="125"/>
      <c r="G29" s="126"/>
      <c r="H29" s="125"/>
      <c r="I29" s="123"/>
      <c r="J29" s="127"/>
    </row>
    <row r="30" spans="1:12" hidden="1" x14ac:dyDescent="0.2">
      <c r="A30" s="131"/>
      <c r="B30" s="131"/>
      <c r="C30" s="125"/>
      <c r="D30" s="126"/>
      <c r="E30" s="125"/>
      <c r="F30" s="125"/>
      <c r="G30" s="126"/>
      <c r="H30" s="125"/>
      <c r="I30" s="123"/>
      <c r="J30" s="127"/>
    </row>
    <row r="31" spans="1:12" hidden="1" x14ac:dyDescent="0.2">
      <c r="A31" s="131"/>
      <c r="B31" s="131"/>
      <c r="C31" s="125"/>
      <c r="D31" s="126"/>
      <c r="E31" s="125"/>
      <c r="F31" s="125"/>
      <c r="G31" s="126"/>
      <c r="H31" s="125"/>
      <c r="I31" s="123"/>
      <c r="J31" s="127"/>
    </row>
    <row r="32" spans="1:12" hidden="1" x14ac:dyDescent="0.2">
      <c r="A32" s="131"/>
      <c r="B32" s="131"/>
      <c r="C32" s="125"/>
      <c r="D32" s="126"/>
      <c r="E32" s="125"/>
      <c r="F32" s="125"/>
      <c r="G32" s="126"/>
      <c r="H32" s="125"/>
      <c r="I32" s="123"/>
      <c r="J32" s="127"/>
    </row>
    <row r="33" spans="1:11" hidden="1" x14ac:dyDescent="0.2">
      <c r="A33" s="131"/>
      <c r="B33" s="131"/>
      <c r="C33" s="125"/>
      <c r="D33" s="126"/>
      <c r="E33" s="125"/>
      <c r="F33" s="125"/>
      <c r="G33" s="126"/>
      <c r="H33" s="125"/>
      <c r="I33" s="123"/>
      <c r="J33" s="127"/>
    </row>
    <row r="34" spans="1:11" hidden="1" x14ac:dyDescent="0.2">
      <c r="A34" s="131" t="str">
        <f>IF('Budsjett oppdrag'!B10=Tabeller!$G$54,'Budsjett oppdrag'!B10,IF('Budsjett oppdrag'!B10=Tabeller!$G$55,'Budsjett oppdrag'!B10,IF('Budsjett oppdrag'!B10=Tabeller!$G$56,'Budsjett oppdrag'!B10,IF('Budsjett oppdrag'!B10=Tabeller!$G$57,'Budsjett oppdrag'!B10,IF('Budsjett oppdrag'!B10=Tabeller!$G$58,'Budsjett oppdrag'!B10,IF('Budsjett oppdrag'!B10=Tabeller!$G$59,'Budsjett oppdrag'!B10,IF('Budsjett oppdrag'!B10=Tabeller!$G$60,'Budsjett oppdrag'!B10,IF('Budsjett oppdrag'!B10=Tabeller!$G$61,'Budsjett oppdrag'!B10,IF('Budsjett oppdrag'!B10=Tabeller!$G$62,'Budsjett oppdrag'!B10,"")))))))))</f>
        <v/>
      </c>
      <c r="B34" s="131" t="str">
        <f>IF(A34="","",IF('Budsjett oppdrag'!J10=0,"",'Budsjett oppdrag'!J10))</f>
        <v/>
      </c>
      <c r="C34" s="125" t="str">
        <f>IF(A34="","",('Budsjett oppdrag'!G10+('Budsjett oppdrag'!G10*Registrering!$B$39))+(('Budsjett oppdrag'!G10*Registrering!$B$40)+('Budsjett oppdrag'!G10*Registrering!$C$39)*Registrering!$C$40))</f>
        <v/>
      </c>
      <c r="D34" s="126" t="str">
        <f>IF(A34="","",'Budsjett oppdrag'!C10)</f>
        <v/>
      </c>
      <c r="E34" s="125" t="str">
        <f t="shared" ref="E34:E35" si="4">IF(A34="","",IF(D34&gt;0,C34*D34,""))</f>
        <v/>
      </c>
      <c r="F34" s="125" t="str">
        <f>IF(A34="","",C34+(C34*Registrering!$B$41))</f>
        <v/>
      </c>
      <c r="G34" s="126" t="str">
        <f t="shared" ref="G34:G35" si="5">D34</f>
        <v/>
      </c>
      <c r="H34" s="125" t="str">
        <f t="shared" ref="H34:H35" si="6">IF(A34="","",IF(G34&gt;0,F34*G34,""))</f>
        <v/>
      </c>
      <c r="I34" s="123"/>
      <c r="J34" s="127"/>
    </row>
    <row r="35" spans="1:11" hidden="1" x14ac:dyDescent="0.2">
      <c r="A35" s="131" t="str">
        <f>IF('Budsjett oppdrag'!B11=Tabeller!$G$54,'Budsjett oppdrag'!B11,IF('Budsjett oppdrag'!B11=Tabeller!$G$55,'Budsjett oppdrag'!B11,IF('Budsjett oppdrag'!B11=Tabeller!$G$56,'Budsjett oppdrag'!B11,IF('Budsjett oppdrag'!B11=Tabeller!$G$57,'Budsjett oppdrag'!B11,IF('Budsjett oppdrag'!B11=Tabeller!$G$58,'Budsjett oppdrag'!B11,IF('Budsjett oppdrag'!B11=Tabeller!$G$59,'Budsjett oppdrag'!B11,IF('Budsjett oppdrag'!B11=Tabeller!$G$60,'Budsjett oppdrag'!B11,IF('Budsjett oppdrag'!B11=Tabeller!$G$61,'Budsjett oppdrag'!B11,IF('Budsjett oppdrag'!B11=Tabeller!$G$62,'Budsjett oppdrag'!B11,"")))))))))</f>
        <v/>
      </c>
      <c r="B35" s="131" t="str">
        <f>IF(A35="","",IF('Budsjett oppdrag'!J11=0,"",'Budsjett oppdrag'!J11))</f>
        <v/>
      </c>
      <c r="C35" s="125" t="str">
        <f>IF(A35="","",('Budsjett oppdrag'!G11+('Budsjett oppdrag'!G11*Registrering!$B$39))+(('Budsjett oppdrag'!G11*Registrering!$B$40)+('Budsjett oppdrag'!G11*Registrering!$C$39)*Registrering!$C$40))</f>
        <v/>
      </c>
      <c r="D35" s="126" t="str">
        <f>IF(A35="","",'Budsjett oppdrag'!C11)</f>
        <v/>
      </c>
      <c r="E35" s="125" t="str">
        <f t="shared" si="4"/>
        <v/>
      </c>
      <c r="F35" s="125" t="str">
        <f>IF(A35="","",C35+(C35*Registrering!$B$41))</f>
        <v/>
      </c>
      <c r="G35" s="126" t="str">
        <f t="shared" si="5"/>
        <v/>
      </c>
      <c r="H35" s="125" t="str">
        <f t="shared" si="6"/>
        <v/>
      </c>
      <c r="I35" s="123"/>
      <c r="J35" s="127"/>
    </row>
    <row r="36" spans="1:11" hidden="1" x14ac:dyDescent="0.2">
      <c r="A36" s="128" t="s">
        <v>144</v>
      </c>
      <c r="B36" s="128"/>
      <c r="C36" s="130"/>
      <c r="D36" s="129">
        <f>SUM(D28:D35)</f>
        <v>0</v>
      </c>
      <c r="E36" s="130">
        <f t="shared" ref="E36:H36" si="7">SUM(E28:E35)</f>
        <v>0</v>
      </c>
      <c r="F36" s="128"/>
      <c r="G36" s="129">
        <f t="shared" si="7"/>
        <v>0</v>
      </c>
      <c r="H36" s="130">
        <f t="shared" si="7"/>
        <v>0</v>
      </c>
      <c r="I36" s="123"/>
    </row>
    <row r="37" spans="1:11" hidden="1" x14ac:dyDescent="0.2">
      <c r="I37" s="123"/>
    </row>
    <row r="38" spans="1:11" hidden="1" x14ac:dyDescent="0.2">
      <c r="A38" s="143" t="s">
        <v>546</v>
      </c>
      <c r="B38" s="143"/>
      <c r="C38" s="387"/>
      <c r="D38" s="144"/>
      <c r="E38" s="387" t="s">
        <v>547</v>
      </c>
      <c r="F38" s="387" t="s">
        <v>548</v>
      </c>
      <c r="G38" s="144"/>
      <c r="H38" s="144" t="s">
        <v>70</v>
      </c>
      <c r="I38" s="123"/>
    </row>
    <row r="39" spans="1:11" hidden="1" x14ac:dyDescent="0.2">
      <c r="A39" s="131" t="s">
        <v>539</v>
      </c>
      <c r="B39" s="131"/>
      <c r="C39" s="125"/>
      <c r="D39" s="131"/>
      <c r="E39" s="132">
        <f>L10</f>
        <v>0</v>
      </c>
      <c r="F39" s="125">
        <f>E39+(E39*Registrering!$B$41)</f>
        <v>0</v>
      </c>
      <c r="G39" s="131"/>
      <c r="H39" s="132">
        <f>F39</f>
        <v>0</v>
      </c>
      <c r="I39" s="123"/>
      <c r="K39" s="127"/>
    </row>
    <row r="40" spans="1:11" hidden="1" x14ac:dyDescent="0.2">
      <c r="A40" s="131" t="s">
        <v>540</v>
      </c>
      <c r="B40" s="131"/>
      <c r="C40" s="125"/>
      <c r="D40" s="131"/>
      <c r="E40" s="132">
        <f>L11</f>
        <v>0</v>
      </c>
      <c r="F40" s="125">
        <f>E40+(E40*Registrering!$B$41)</f>
        <v>0</v>
      </c>
      <c r="G40" s="131"/>
      <c r="H40" s="132">
        <f t="shared" ref="H40:H42" si="8">F40</f>
        <v>0</v>
      </c>
      <c r="I40" s="123"/>
    </row>
    <row r="41" spans="1:11" hidden="1" x14ac:dyDescent="0.2">
      <c r="A41" s="131" t="s">
        <v>113</v>
      </c>
      <c r="B41" s="131"/>
      <c r="C41" s="125"/>
      <c r="D41" s="131"/>
      <c r="E41" s="132">
        <f>L12</f>
        <v>0</v>
      </c>
      <c r="F41" s="125">
        <f>E41+(E41*Registrering!$B$41)</f>
        <v>0</v>
      </c>
      <c r="G41" s="131"/>
      <c r="H41" s="132">
        <f t="shared" si="8"/>
        <v>0</v>
      </c>
      <c r="I41" s="123"/>
    </row>
    <row r="42" spans="1:11" hidden="1" x14ac:dyDescent="0.2">
      <c r="A42" s="131" t="s">
        <v>541</v>
      </c>
      <c r="B42" s="131"/>
      <c r="C42" s="125"/>
      <c r="D42" s="131"/>
      <c r="E42" s="132">
        <f>L13</f>
        <v>0</v>
      </c>
      <c r="F42" s="125">
        <f>E42+(E42*Registrering!$B$41)</f>
        <v>0</v>
      </c>
      <c r="G42" s="131"/>
      <c r="H42" s="132">
        <f t="shared" si="8"/>
        <v>0</v>
      </c>
      <c r="I42" s="123"/>
      <c r="K42" s="127"/>
    </row>
    <row r="43" spans="1:11" hidden="1" x14ac:dyDescent="0.2">
      <c r="A43" s="128" t="s">
        <v>549</v>
      </c>
      <c r="B43" s="128" t="str">
        <f>IF(Registrering!B26="","",Registrering!B26)</f>
        <v/>
      </c>
      <c r="C43" s="129"/>
      <c r="D43" s="129"/>
      <c r="E43" s="130">
        <f>SUM(E39:E42)</f>
        <v>0</v>
      </c>
      <c r="F43" s="129">
        <f>SUM(F39:F42)</f>
        <v>0</v>
      </c>
      <c r="G43" s="129"/>
      <c r="H43" s="130">
        <f>SUM(H39:H42)</f>
        <v>0</v>
      </c>
      <c r="I43" s="123"/>
    </row>
    <row r="44" spans="1:11" hidden="1" x14ac:dyDescent="0.2">
      <c r="B44" s="112" t="str">
        <f>IF(Registrering!B24="","",Registrering!B24)</f>
        <v/>
      </c>
      <c r="I44" s="123"/>
    </row>
    <row r="45" spans="1:11" hidden="1" x14ac:dyDescent="0.2">
      <c r="A45" s="133" t="s">
        <v>70</v>
      </c>
      <c r="B45" s="134" t="str">
        <f>IF(Registrering!B25="","",Registrering!B25)</f>
        <v/>
      </c>
      <c r="C45" s="135"/>
      <c r="D45" s="135"/>
      <c r="E45" s="390" t="s">
        <v>550</v>
      </c>
      <c r="F45" s="390"/>
      <c r="G45" s="390"/>
      <c r="H45" s="390" t="s">
        <v>551</v>
      </c>
      <c r="I45" s="123"/>
    </row>
    <row r="46" spans="1:11" ht="13.5" hidden="1" thickBot="1" x14ac:dyDescent="0.25">
      <c r="A46" s="136" t="s">
        <v>549</v>
      </c>
      <c r="B46" s="136"/>
      <c r="C46" s="136"/>
      <c r="D46" s="137"/>
      <c r="E46" s="138">
        <f>E43+E36</f>
        <v>0</v>
      </c>
      <c r="F46" s="136"/>
      <c r="G46" s="137"/>
      <c r="H46" s="138">
        <f>H43+H36</f>
        <v>0</v>
      </c>
      <c r="I46" s="123"/>
    </row>
    <row r="47" spans="1:11" ht="14.25" hidden="1" thickTop="1" thickBot="1" x14ac:dyDescent="0.25">
      <c r="A47" s="139"/>
      <c r="B47" s="139"/>
      <c r="C47" s="139"/>
      <c r="D47" s="139"/>
      <c r="E47" s="139"/>
      <c r="F47" s="139"/>
      <c r="G47" s="139"/>
      <c r="H47" s="139"/>
      <c r="I47" s="140"/>
    </row>
    <row r="48" spans="1:11" hidden="1" x14ac:dyDescent="0.2"/>
    <row r="49" spans="1:6" hidden="1" x14ac:dyDescent="0.2"/>
    <row r="50" spans="1:6" hidden="1" x14ac:dyDescent="0.2"/>
    <row r="51" spans="1:6" hidden="1" x14ac:dyDescent="0.2"/>
    <row r="53" spans="1:6" x14ac:dyDescent="0.2">
      <c r="F53" s="141"/>
    </row>
    <row r="54" spans="1:6" ht="18" x14ac:dyDescent="0.2">
      <c r="A54" s="111" t="s">
        <v>545</v>
      </c>
      <c r="B54" s="111"/>
    </row>
    <row r="55" spans="1:6" ht="13.5" thickBot="1" x14ac:dyDescent="0.25"/>
    <row r="56" spans="1:6" ht="7.5" customHeight="1" x14ac:dyDescent="0.2">
      <c r="A56" s="121"/>
      <c r="B56" s="121"/>
      <c r="C56" s="121"/>
      <c r="D56" s="122"/>
    </row>
    <row r="57" spans="1:6" x14ac:dyDescent="0.2">
      <c r="A57" s="112" t="s">
        <v>536</v>
      </c>
      <c r="B57" s="788" t="str">
        <f>IF(Registrering!B5="","",Registrering!B5)</f>
        <v/>
      </c>
      <c r="C57" s="785"/>
      <c r="D57" s="789"/>
    </row>
    <row r="58" spans="1:6" x14ac:dyDescent="0.2">
      <c r="A58" s="112" t="s">
        <v>525</v>
      </c>
      <c r="B58" s="785" t="str">
        <f>IF(Registrering!B3="","",Registrering!B3)</f>
        <v/>
      </c>
      <c r="C58" s="785"/>
      <c r="D58" s="789"/>
    </row>
    <row r="59" spans="1:6" x14ac:dyDescent="0.2">
      <c r="A59" s="112" t="s">
        <v>537</v>
      </c>
      <c r="B59" s="785" t="str">
        <f>IF(Registrering!B4="","",Registrering!B4)</f>
        <v/>
      </c>
      <c r="C59" s="785"/>
      <c r="D59" s="789"/>
    </row>
    <row r="60" spans="1:6" x14ac:dyDescent="0.2">
      <c r="B60" s="526"/>
      <c r="C60" s="526"/>
      <c r="D60" s="142"/>
    </row>
    <row r="61" spans="1:6" x14ac:dyDescent="0.2">
      <c r="A61" s="143" t="s">
        <v>552</v>
      </c>
      <c r="B61" s="144"/>
      <c r="C61" s="790" t="s">
        <v>553</v>
      </c>
      <c r="D61" s="791"/>
    </row>
    <row r="62" spans="1:6" x14ac:dyDescent="0.2">
      <c r="A62" s="131" t="s">
        <v>214</v>
      </c>
      <c r="B62" s="145"/>
      <c r="C62" s="792">
        <f>L9</f>
        <v>0</v>
      </c>
      <c r="D62" s="793"/>
      <c r="E62" s="116"/>
    </row>
    <row r="63" spans="1:6" x14ac:dyDescent="0.2">
      <c r="A63" s="131" t="s">
        <v>539</v>
      </c>
      <c r="B63" s="146"/>
      <c r="C63" s="792">
        <f>L10</f>
        <v>0</v>
      </c>
      <c r="D63" s="793"/>
    </row>
    <row r="64" spans="1:6" x14ac:dyDescent="0.2">
      <c r="A64" s="131" t="s">
        <v>540</v>
      </c>
      <c r="B64" s="146"/>
      <c r="C64" s="792">
        <f>L11</f>
        <v>0</v>
      </c>
      <c r="D64" s="793"/>
    </row>
    <row r="65" spans="1:4" x14ac:dyDescent="0.2">
      <c r="A65" s="131" t="s">
        <v>113</v>
      </c>
      <c r="B65" s="146"/>
      <c r="C65" s="792">
        <f>L12</f>
        <v>0</v>
      </c>
      <c r="D65" s="793"/>
    </row>
    <row r="66" spans="1:4" x14ac:dyDescent="0.2">
      <c r="A66" s="131" t="s">
        <v>541</v>
      </c>
      <c r="B66" s="146"/>
      <c r="C66" s="792">
        <f>L13</f>
        <v>0</v>
      </c>
      <c r="D66" s="793"/>
    </row>
    <row r="67" spans="1:4" x14ac:dyDescent="0.2">
      <c r="A67" s="131" t="s">
        <v>542</v>
      </c>
      <c r="B67" s="146"/>
      <c r="C67" s="792">
        <f t="shared" ref="C67:C69" si="9">L14</f>
        <v>0</v>
      </c>
      <c r="D67" s="793"/>
    </row>
    <row r="68" spans="1:4" x14ac:dyDescent="0.2">
      <c r="A68" s="131" t="s">
        <v>142</v>
      </c>
      <c r="B68" s="146"/>
      <c r="C68" s="792">
        <f t="shared" si="9"/>
        <v>0</v>
      </c>
      <c r="D68" s="793"/>
    </row>
    <row r="69" spans="1:4" x14ac:dyDescent="0.2">
      <c r="A69" s="131" t="s">
        <v>193</v>
      </c>
      <c r="B69" s="146"/>
      <c r="C69" s="792">
        <f t="shared" si="9"/>
        <v>0</v>
      </c>
      <c r="D69" s="793"/>
    </row>
    <row r="70" spans="1:4" x14ac:dyDescent="0.2">
      <c r="A70" s="128" t="s">
        <v>554</v>
      </c>
      <c r="B70" s="129"/>
      <c r="C70" s="792">
        <f t="shared" ref="C70:C71" si="10">L17</f>
        <v>0</v>
      </c>
      <c r="D70" s="793"/>
    </row>
    <row r="71" spans="1:4" ht="13.5" thickBot="1" x14ac:dyDescent="0.25">
      <c r="A71" s="136" t="s">
        <v>555</v>
      </c>
      <c r="B71" s="137"/>
      <c r="C71" s="786">
        <f t="shared" si="10"/>
        <v>0</v>
      </c>
      <c r="D71" s="787"/>
    </row>
    <row r="72" spans="1:4" ht="14.25" thickTop="1" thickBot="1" x14ac:dyDescent="0.25">
      <c r="A72" s="139"/>
      <c r="B72" s="139"/>
      <c r="C72" s="139"/>
      <c r="D72" s="140"/>
    </row>
  </sheetData>
  <sheetProtection algorithmName="SHA-512" hashValue="/KcUTIsTjbDbTJ6FqN1nbGGz6evhd72mIw6oza4Z9aqacC9b87cTdmj1IPj3RUp6V6nEKq1WgG8h4DiZrOpNDg==" saltValue="e6hE9VSeq1dYjvV8XbUGQQ==" spinCount="100000" sheet="1" objects="1" scenarios="1" formatCells="0" formatColumns="0" formatRows="0"/>
  <mergeCells count="20">
    <mergeCell ref="C4:H4"/>
    <mergeCell ref="B5:G5"/>
    <mergeCell ref="B6:G6"/>
    <mergeCell ref="C23:H23"/>
    <mergeCell ref="B24:G24"/>
    <mergeCell ref="B25:G25"/>
    <mergeCell ref="C71:D71"/>
    <mergeCell ref="B57:D57"/>
    <mergeCell ref="B58:D58"/>
    <mergeCell ref="B59:D59"/>
    <mergeCell ref="C61:D61"/>
    <mergeCell ref="C62:D62"/>
    <mergeCell ref="C63:D63"/>
    <mergeCell ref="C64:D64"/>
    <mergeCell ref="C65:D65"/>
    <mergeCell ref="C66:D66"/>
    <mergeCell ref="C70:D70"/>
    <mergeCell ref="C67:D67"/>
    <mergeCell ref="C68:D68"/>
    <mergeCell ref="C69:D69"/>
  </mergeCells>
  <conditionalFormatting sqref="A10:A16">
    <cfRule type="expression" dxfId="3" priority="29" stopIfTrue="1">
      <formula>#REF!="NEI"</formula>
    </cfRule>
  </conditionalFormatting>
  <conditionalFormatting sqref="A63:A69">
    <cfRule type="expression" dxfId="2" priority="30" stopIfTrue="1">
      <formula>#REF!="NEI"</formula>
    </cfRule>
  </conditionalFormatting>
  <conditionalFormatting sqref="A28:B36">
    <cfRule type="expression" dxfId="1" priority="3" stopIfTrue="1">
      <formula>#REF!="NEI"</formula>
    </cfRule>
  </conditionalFormatting>
  <conditionalFormatting sqref="A39:B43 A46:B46">
    <cfRule type="expression" dxfId="0" priority="32" stopIfTrue="1">
      <formula>#REF!="NEI"</formula>
    </cfRule>
  </conditionalFormatting>
  <pageMargins left="0.70866141732283472" right="0.70866141732283472" top="0.74803149606299213" bottom="0.74803149606299213" header="0.31496062992125984" footer="0.31496062992125984"/>
  <pageSetup paperSize="9" scale="63"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8"/>
  <dimension ref="A2:C62"/>
  <sheetViews>
    <sheetView topLeftCell="A16" workbookViewId="0">
      <selection activeCell="B59" sqref="B59"/>
    </sheetView>
  </sheetViews>
  <sheetFormatPr baseColWidth="10" defaultColWidth="9.140625" defaultRowHeight="12.75" x14ac:dyDescent="0.2"/>
  <cols>
    <col min="1" max="1" width="12.7109375" customWidth="1"/>
    <col min="2" max="2" width="64.42578125" bestFit="1" customWidth="1"/>
    <col min="3" max="3" width="11" bestFit="1" customWidth="1"/>
  </cols>
  <sheetData>
    <row r="2" spans="1:3" ht="15" x14ac:dyDescent="0.25">
      <c r="A2" s="79" t="s">
        <v>556</v>
      </c>
    </row>
    <row r="4" spans="1:3" x14ac:dyDescent="0.2">
      <c r="A4" s="80" t="s">
        <v>557</v>
      </c>
      <c r="B4" s="81" t="s">
        <v>558</v>
      </c>
      <c r="C4" s="80" t="s">
        <v>559</v>
      </c>
    </row>
    <row r="5" spans="1:3" ht="25.5" x14ac:dyDescent="0.2">
      <c r="A5" s="107">
        <v>41932</v>
      </c>
      <c r="B5" s="82" t="s">
        <v>560</v>
      </c>
      <c r="C5" s="108" t="s">
        <v>561</v>
      </c>
    </row>
    <row r="6" spans="1:3" ht="38.25" x14ac:dyDescent="0.2">
      <c r="A6" s="107">
        <v>41968</v>
      </c>
      <c r="B6" s="106" t="s">
        <v>562</v>
      </c>
      <c r="C6" s="108" t="s">
        <v>563</v>
      </c>
    </row>
    <row r="7" spans="1:3" ht="25.5" x14ac:dyDescent="0.2">
      <c r="A7" s="107">
        <v>41989</v>
      </c>
      <c r="B7" s="106" t="s">
        <v>564</v>
      </c>
      <c r="C7" s="108" t="s">
        <v>565</v>
      </c>
    </row>
    <row r="8" spans="1:3" ht="63.75" x14ac:dyDescent="0.2">
      <c r="A8" s="107">
        <v>42026</v>
      </c>
      <c r="B8" s="106" t="s">
        <v>566</v>
      </c>
      <c r="C8" s="108" t="s">
        <v>563</v>
      </c>
    </row>
    <row r="9" spans="1:3" ht="38.25" x14ac:dyDescent="0.2">
      <c r="A9" s="107">
        <v>42044</v>
      </c>
      <c r="B9" s="106" t="s">
        <v>567</v>
      </c>
      <c r="C9" s="108" t="s">
        <v>565</v>
      </c>
    </row>
    <row r="10" spans="1:3" x14ac:dyDescent="0.2">
      <c r="A10" s="107">
        <v>42044</v>
      </c>
      <c r="B10" s="106" t="s">
        <v>568</v>
      </c>
      <c r="C10" s="108" t="s">
        <v>565</v>
      </c>
    </row>
    <row r="11" spans="1:3" ht="25.5" x14ac:dyDescent="0.2">
      <c r="A11" s="107">
        <v>42053</v>
      </c>
      <c r="B11" s="106" t="s">
        <v>569</v>
      </c>
      <c r="C11" s="108" t="s">
        <v>563</v>
      </c>
    </row>
    <row r="12" spans="1:3" ht="63.75" x14ac:dyDescent="0.2">
      <c r="A12" s="107">
        <v>42080</v>
      </c>
      <c r="B12" s="106" t="s">
        <v>570</v>
      </c>
      <c r="C12" s="108" t="s">
        <v>563</v>
      </c>
    </row>
    <row r="13" spans="1:3" ht="51" x14ac:dyDescent="0.2">
      <c r="A13" s="107">
        <v>42080</v>
      </c>
      <c r="B13" s="106" t="s">
        <v>571</v>
      </c>
      <c r="C13" s="108" t="s">
        <v>563</v>
      </c>
    </row>
    <row r="14" spans="1:3" ht="38.25" x14ac:dyDescent="0.2">
      <c r="A14" s="107">
        <v>42101</v>
      </c>
      <c r="B14" s="106" t="s">
        <v>572</v>
      </c>
      <c r="C14" s="108" t="s">
        <v>563</v>
      </c>
    </row>
    <row r="15" spans="1:3" ht="25.5" x14ac:dyDescent="0.2">
      <c r="A15" s="107">
        <v>42111</v>
      </c>
      <c r="B15" s="106" t="s">
        <v>573</v>
      </c>
      <c r="C15" s="108" t="s">
        <v>574</v>
      </c>
    </row>
    <row r="16" spans="1:3" ht="25.5" x14ac:dyDescent="0.2">
      <c r="A16" s="107">
        <v>42135</v>
      </c>
      <c r="B16" s="106" t="s">
        <v>575</v>
      </c>
      <c r="C16" s="108" t="s">
        <v>574</v>
      </c>
    </row>
    <row r="17" spans="1:3" x14ac:dyDescent="0.2">
      <c r="A17" s="107">
        <v>42139</v>
      </c>
      <c r="B17" s="106" t="s">
        <v>576</v>
      </c>
      <c r="C17" s="108" t="s">
        <v>563</v>
      </c>
    </row>
    <row r="18" spans="1:3" x14ac:dyDescent="0.2">
      <c r="A18" s="107">
        <v>42160</v>
      </c>
      <c r="B18" s="106" t="s">
        <v>577</v>
      </c>
      <c r="C18" s="108" t="s">
        <v>561</v>
      </c>
    </row>
    <row r="19" spans="1:3" ht="25.5" x14ac:dyDescent="0.2">
      <c r="A19" s="107">
        <v>42164</v>
      </c>
      <c r="B19" s="106" t="s">
        <v>578</v>
      </c>
      <c r="C19" s="108" t="s">
        <v>563</v>
      </c>
    </row>
    <row r="20" spans="1:3" ht="25.5" x14ac:dyDescent="0.2">
      <c r="A20" s="107">
        <v>42195</v>
      </c>
      <c r="B20" s="106" t="s">
        <v>579</v>
      </c>
      <c r="C20" s="108" t="s">
        <v>563</v>
      </c>
    </row>
    <row r="21" spans="1:3" x14ac:dyDescent="0.2">
      <c r="A21" s="107">
        <v>42383</v>
      </c>
      <c r="B21" s="106" t="s">
        <v>580</v>
      </c>
      <c r="C21" s="108" t="s">
        <v>563</v>
      </c>
    </row>
    <row r="22" spans="1:3" ht="25.5" x14ac:dyDescent="0.2">
      <c r="A22" s="107">
        <v>42384</v>
      </c>
      <c r="B22" s="106" t="s">
        <v>581</v>
      </c>
      <c r="C22" s="108" t="s">
        <v>563</v>
      </c>
    </row>
    <row r="23" spans="1:3" x14ac:dyDescent="0.2">
      <c r="A23" s="107">
        <v>42384</v>
      </c>
      <c r="B23" s="83" t="s">
        <v>582</v>
      </c>
      <c r="C23" s="108" t="s">
        <v>563</v>
      </c>
    </row>
    <row r="24" spans="1:3" x14ac:dyDescent="0.2">
      <c r="A24" s="107">
        <v>42384</v>
      </c>
      <c r="B24" s="83" t="s">
        <v>583</v>
      </c>
      <c r="C24" s="108" t="s">
        <v>563</v>
      </c>
    </row>
    <row r="25" spans="1:3" ht="38.25" x14ac:dyDescent="0.2">
      <c r="A25" s="107">
        <v>42403</v>
      </c>
      <c r="B25" s="86" t="s">
        <v>584</v>
      </c>
      <c r="C25" s="108" t="s">
        <v>563</v>
      </c>
    </row>
    <row r="26" spans="1:3" ht="25.5" x14ac:dyDescent="0.2">
      <c r="A26" s="107">
        <v>42410</v>
      </c>
      <c r="B26" s="86" t="s">
        <v>585</v>
      </c>
      <c r="C26" s="108" t="s">
        <v>565</v>
      </c>
    </row>
    <row r="27" spans="1:3" ht="25.5" x14ac:dyDescent="0.2">
      <c r="A27" s="102">
        <v>42531</v>
      </c>
      <c r="B27" s="103" t="s">
        <v>586</v>
      </c>
      <c r="C27" s="104" t="s">
        <v>574</v>
      </c>
    </row>
    <row r="28" spans="1:3" ht="25.5" x14ac:dyDescent="0.2">
      <c r="A28" s="107">
        <v>42543</v>
      </c>
      <c r="B28" s="106" t="s">
        <v>587</v>
      </c>
      <c r="C28" s="108" t="s">
        <v>565</v>
      </c>
    </row>
    <row r="29" spans="1:3" ht="25.5" x14ac:dyDescent="0.2">
      <c r="A29" s="102">
        <v>42555</v>
      </c>
      <c r="B29" s="105" t="s">
        <v>588</v>
      </c>
      <c r="C29" s="104" t="s">
        <v>565</v>
      </c>
    </row>
    <row r="30" spans="1:3" x14ac:dyDescent="0.2">
      <c r="A30" s="107">
        <v>42618</v>
      </c>
      <c r="B30" s="86" t="s">
        <v>589</v>
      </c>
      <c r="C30" s="108" t="s">
        <v>565</v>
      </c>
    </row>
    <row r="31" spans="1:3" x14ac:dyDescent="0.2">
      <c r="A31" s="107">
        <v>42850</v>
      </c>
      <c r="B31" s="83" t="s">
        <v>590</v>
      </c>
      <c r="C31" s="108" t="s">
        <v>565</v>
      </c>
    </row>
    <row r="32" spans="1:3" ht="25.5" x14ac:dyDescent="0.2">
      <c r="A32" s="107">
        <v>42866</v>
      </c>
      <c r="B32" s="106" t="s">
        <v>591</v>
      </c>
      <c r="C32" s="108" t="s">
        <v>563</v>
      </c>
    </row>
    <row r="33" spans="1:3" x14ac:dyDescent="0.2">
      <c r="A33" s="107">
        <v>42870</v>
      </c>
      <c r="B33" s="106" t="s">
        <v>592</v>
      </c>
      <c r="C33" s="108" t="s">
        <v>574</v>
      </c>
    </row>
    <row r="34" spans="1:3" x14ac:dyDescent="0.2">
      <c r="A34" s="107">
        <v>42870</v>
      </c>
      <c r="B34" s="110" t="s">
        <v>593</v>
      </c>
      <c r="C34" s="108" t="s">
        <v>574</v>
      </c>
    </row>
    <row r="35" spans="1:3" x14ac:dyDescent="0.2">
      <c r="A35" s="107">
        <v>43282</v>
      </c>
      <c r="B35" s="110" t="s">
        <v>594</v>
      </c>
      <c r="C35" s="108" t="s">
        <v>595</v>
      </c>
    </row>
    <row r="36" spans="1:3" x14ac:dyDescent="0.2">
      <c r="A36" s="107">
        <v>43325</v>
      </c>
      <c r="B36" s="110" t="s">
        <v>596</v>
      </c>
      <c r="C36" s="108" t="s">
        <v>595</v>
      </c>
    </row>
    <row r="37" spans="1:3" x14ac:dyDescent="0.2">
      <c r="A37" s="107">
        <v>43327</v>
      </c>
      <c r="B37" s="83" t="s">
        <v>597</v>
      </c>
      <c r="C37" s="108" t="s">
        <v>595</v>
      </c>
    </row>
    <row r="38" spans="1:3" x14ac:dyDescent="0.2">
      <c r="A38" s="107">
        <v>43327</v>
      </c>
      <c r="B38" s="83" t="s">
        <v>598</v>
      </c>
      <c r="C38" s="108" t="s">
        <v>595</v>
      </c>
    </row>
    <row r="39" spans="1:3" x14ac:dyDescent="0.2">
      <c r="A39" s="107"/>
      <c r="B39" s="83" t="s">
        <v>599</v>
      </c>
      <c r="C39" s="108"/>
    </row>
    <row r="40" spans="1:3" x14ac:dyDescent="0.2">
      <c r="A40" s="107">
        <v>43369</v>
      </c>
      <c r="B40" s="110" t="s">
        <v>600</v>
      </c>
      <c r="C40" s="108" t="s">
        <v>595</v>
      </c>
    </row>
    <row r="41" spans="1:3" x14ac:dyDescent="0.2">
      <c r="A41" s="107">
        <v>43420</v>
      </c>
      <c r="B41" s="110" t="s">
        <v>601</v>
      </c>
      <c r="C41" s="108" t="s">
        <v>595</v>
      </c>
    </row>
    <row r="42" spans="1:3" x14ac:dyDescent="0.2">
      <c r="A42" s="107">
        <v>43420</v>
      </c>
      <c r="B42" s="110" t="s">
        <v>602</v>
      </c>
      <c r="C42" s="108" t="s">
        <v>595</v>
      </c>
    </row>
    <row r="43" spans="1:3" x14ac:dyDescent="0.2">
      <c r="A43" s="107">
        <v>43474</v>
      </c>
      <c r="B43" s="110" t="s">
        <v>603</v>
      </c>
      <c r="C43" s="108" t="s">
        <v>595</v>
      </c>
    </row>
    <row r="44" spans="1:3" x14ac:dyDescent="0.2">
      <c r="A44" s="107">
        <v>43475</v>
      </c>
      <c r="B44" s="110" t="s">
        <v>604</v>
      </c>
      <c r="C44" s="108" t="s">
        <v>595</v>
      </c>
    </row>
    <row r="45" spans="1:3" x14ac:dyDescent="0.2">
      <c r="A45" s="107">
        <v>43524</v>
      </c>
      <c r="B45" s="110" t="s">
        <v>605</v>
      </c>
      <c r="C45" s="108" t="s">
        <v>595</v>
      </c>
    </row>
    <row r="46" spans="1:3" x14ac:dyDescent="0.2">
      <c r="A46" s="107">
        <v>43524</v>
      </c>
      <c r="B46" s="110" t="s">
        <v>606</v>
      </c>
      <c r="C46" s="108" t="s">
        <v>595</v>
      </c>
    </row>
    <row r="47" spans="1:3" x14ac:dyDescent="0.2">
      <c r="A47" s="107">
        <v>43524</v>
      </c>
      <c r="B47" s="110" t="s">
        <v>607</v>
      </c>
      <c r="C47" s="108" t="s">
        <v>595</v>
      </c>
    </row>
    <row r="48" spans="1:3" x14ac:dyDescent="0.2">
      <c r="A48" s="107">
        <v>43524</v>
      </c>
      <c r="B48" s="110" t="s">
        <v>608</v>
      </c>
      <c r="C48" s="108" t="s">
        <v>595</v>
      </c>
    </row>
    <row r="49" spans="1:3" x14ac:dyDescent="0.2">
      <c r="A49" s="107">
        <v>43524</v>
      </c>
      <c r="B49" s="110" t="s">
        <v>609</v>
      </c>
      <c r="C49" s="108" t="s">
        <v>595</v>
      </c>
    </row>
    <row r="50" spans="1:3" x14ac:dyDescent="0.2">
      <c r="A50" s="107">
        <v>43536</v>
      </c>
      <c r="B50" s="110" t="s">
        <v>610</v>
      </c>
      <c r="C50" s="108" t="s">
        <v>595</v>
      </c>
    </row>
    <row r="51" spans="1:3" x14ac:dyDescent="0.2">
      <c r="A51" s="107">
        <v>43536</v>
      </c>
      <c r="B51" s="110" t="s">
        <v>611</v>
      </c>
      <c r="C51" s="108" t="s">
        <v>595</v>
      </c>
    </row>
    <row r="52" spans="1:3" x14ac:dyDescent="0.2">
      <c r="A52" s="107">
        <v>44047</v>
      </c>
      <c r="B52" s="110" t="s">
        <v>612</v>
      </c>
      <c r="C52" s="108" t="s">
        <v>595</v>
      </c>
    </row>
    <row r="53" spans="1:3" x14ac:dyDescent="0.2">
      <c r="A53" s="107">
        <v>44072</v>
      </c>
      <c r="B53" s="110" t="s">
        <v>613</v>
      </c>
      <c r="C53" s="108" t="s">
        <v>595</v>
      </c>
    </row>
    <row r="54" spans="1:3" x14ac:dyDescent="0.2">
      <c r="A54" s="107">
        <v>44172</v>
      </c>
      <c r="B54" s="110" t="s">
        <v>614</v>
      </c>
      <c r="C54" s="108" t="s">
        <v>595</v>
      </c>
    </row>
    <row r="55" spans="1:3" x14ac:dyDescent="0.2">
      <c r="A55" s="107"/>
      <c r="B55" s="110" t="s">
        <v>615</v>
      </c>
      <c r="C55" s="108"/>
    </row>
    <row r="56" spans="1:3" x14ac:dyDescent="0.2">
      <c r="A56" s="107">
        <v>44174</v>
      </c>
      <c r="B56" s="110" t="s">
        <v>616</v>
      </c>
      <c r="C56" s="108" t="s">
        <v>595</v>
      </c>
    </row>
    <row r="57" spans="1:3" x14ac:dyDescent="0.2">
      <c r="A57" s="107">
        <v>44868</v>
      </c>
      <c r="B57" s="110" t="s">
        <v>617</v>
      </c>
      <c r="C57" s="108" t="s">
        <v>618</v>
      </c>
    </row>
    <row r="58" spans="1:3" x14ac:dyDescent="0.2">
      <c r="A58" s="107">
        <v>44895</v>
      </c>
      <c r="B58" s="110" t="s">
        <v>619</v>
      </c>
      <c r="C58" s="108" t="s">
        <v>618</v>
      </c>
    </row>
    <row r="59" spans="1:3" ht="25.5" x14ac:dyDescent="0.2">
      <c r="A59" s="107">
        <v>44574</v>
      </c>
      <c r="B59" s="106" t="s">
        <v>620</v>
      </c>
      <c r="C59" s="108"/>
    </row>
    <row r="60" spans="1:3" x14ac:dyDescent="0.2">
      <c r="A60" s="107"/>
      <c r="B60" s="83"/>
      <c r="C60" s="108"/>
    </row>
    <row r="61" spans="1:3" x14ac:dyDescent="0.2">
      <c r="A61" s="107"/>
      <c r="B61" s="83"/>
      <c r="C61" s="108"/>
    </row>
    <row r="62" spans="1:3" x14ac:dyDescent="0.2">
      <c r="A62" s="107"/>
      <c r="B62" s="83"/>
      <c r="C62" s="108"/>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7">
    <tabColor rgb="FF7030A0"/>
  </sheetPr>
  <dimension ref="B1:O47"/>
  <sheetViews>
    <sheetView showGridLines="0" zoomScaleNormal="100" workbookViewId="0">
      <selection activeCell="C15" sqref="C15"/>
    </sheetView>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425</v>
      </c>
      <c r="C1" s="196" t="s">
        <v>621</v>
      </c>
      <c r="E1" s="431"/>
      <c r="F1" s="432"/>
      <c r="G1" s="432"/>
      <c r="H1" s="433"/>
    </row>
    <row r="3" spans="2:14" ht="15" x14ac:dyDescent="0.25">
      <c r="B3" s="42" t="s">
        <v>426</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450</v>
      </c>
      <c r="N4" s="48" t="s">
        <v>144</v>
      </c>
    </row>
    <row r="5" spans="2:14" x14ac:dyDescent="0.2">
      <c r="B5" s="2" t="s">
        <v>214</v>
      </c>
      <c r="C5" s="434"/>
      <c r="D5" s="434"/>
      <c r="E5" s="434"/>
      <c r="F5" s="434"/>
      <c r="G5" s="434"/>
      <c r="H5" s="434"/>
      <c r="I5" s="434"/>
      <c r="J5" s="434"/>
      <c r="K5" s="434"/>
      <c r="L5" s="434"/>
      <c r="M5" s="424">
        <f>H5+I5+J5</f>
        <v>0</v>
      </c>
      <c r="N5" s="424">
        <f>SUM(C5:L5)</f>
        <v>0</v>
      </c>
    </row>
    <row r="6" spans="2:14" x14ac:dyDescent="0.2">
      <c r="B6" s="2" t="s">
        <v>427</v>
      </c>
      <c r="C6" s="435"/>
      <c r="D6" s="434"/>
      <c r="E6" s="434"/>
      <c r="F6" s="434"/>
      <c r="G6" s="434"/>
      <c r="H6" s="434"/>
      <c r="I6" s="434"/>
      <c r="J6" s="434"/>
      <c r="K6" s="434"/>
      <c r="L6" s="434"/>
      <c r="M6" s="424">
        <f t="shared" ref="M6" si="0">H6+I6+J6</f>
        <v>0</v>
      </c>
      <c r="N6" s="424">
        <f t="shared" ref="N6:N8" si="1">SUM(C6:L6)</f>
        <v>0</v>
      </c>
    </row>
    <row r="7" spans="2:14" x14ac:dyDescent="0.2">
      <c r="B7" s="2" t="s">
        <v>428</v>
      </c>
      <c r="C7" s="434"/>
      <c r="D7" s="434"/>
      <c r="E7" s="434"/>
      <c r="F7" s="434"/>
      <c r="G7" s="434"/>
      <c r="H7" s="434"/>
      <c r="I7" s="434"/>
      <c r="J7" s="434"/>
      <c r="K7" s="434"/>
      <c r="L7" s="434"/>
      <c r="M7" s="424">
        <f>[4]Budsjett!U42+[4]Budsjett!U43</f>
        <v>0</v>
      </c>
      <c r="N7" s="424">
        <f t="shared" si="1"/>
        <v>0</v>
      </c>
    </row>
    <row r="8" spans="2:14" x14ac:dyDescent="0.2">
      <c r="B8" s="2" t="s">
        <v>429</v>
      </c>
      <c r="C8" s="434"/>
      <c r="D8" s="434"/>
      <c r="E8" s="434"/>
      <c r="F8" s="434"/>
      <c r="G8" s="434"/>
      <c r="H8" s="434"/>
      <c r="I8" s="434"/>
      <c r="J8" s="434"/>
      <c r="K8" s="434"/>
      <c r="L8" s="434"/>
      <c r="M8" s="424" t="e" vm="1">
        <f>[4]Prosjektcontroller!N20</f>
        <v>#VALUE!</v>
      </c>
      <c r="N8" s="424">
        <f t="shared" si="1"/>
        <v>0</v>
      </c>
    </row>
    <row r="9" spans="2:14" ht="15" x14ac:dyDescent="0.25">
      <c r="B9" s="12" t="s">
        <v>430</v>
      </c>
      <c r="C9" s="51">
        <f t="shared" ref="C9:M9" si="2">SUM(C5:C8)</f>
        <v>0</v>
      </c>
      <c r="D9" s="51">
        <f t="shared" si="2"/>
        <v>0</v>
      </c>
      <c r="E9" s="51">
        <f t="shared" si="2"/>
        <v>0</v>
      </c>
      <c r="F9" s="51">
        <f t="shared" si="2"/>
        <v>0</v>
      </c>
      <c r="G9" s="51">
        <f t="shared" si="2"/>
        <v>0</v>
      </c>
      <c r="H9" s="51">
        <f t="shared" si="2"/>
        <v>0</v>
      </c>
      <c r="I9" s="51">
        <f t="shared" si="2"/>
        <v>0</v>
      </c>
      <c r="J9" s="51">
        <f t="shared" si="2"/>
        <v>0</v>
      </c>
      <c r="K9" s="51">
        <f t="shared" si="2"/>
        <v>0</v>
      </c>
      <c r="L9" s="51">
        <f t="shared" si="2"/>
        <v>0</v>
      </c>
      <c r="M9" s="51" t="e" vm="2">
        <f t="shared" si="2"/>
        <v>#VALUE!</v>
      </c>
      <c r="N9" s="51">
        <f>SUM(N5:N8)</f>
        <v>0</v>
      </c>
    </row>
    <row r="10" spans="2:14" x14ac:dyDescent="0.2">
      <c r="C10" s="43"/>
      <c r="D10" s="43"/>
      <c r="E10" s="43"/>
      <c r="F10" s="43"/>
      <c r="G10" s="43"/>
      <c r="H10" s="43"/>
      <c r="I10" s="43"/>
      <c r="J10" s="43"/>
      <c r="K10" s="43"/>
      <c r="L10" s="43"/>
      <c r="M10" s="43"/>
      <c r="N10" s="43"/>
    </row>
    <row r="11" spans="2:14" ht="15" x14ac:dyDescent="0.25">
      <c r="B11" s="42" t="s">
        <v>431</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s="2" t="s">
        <v>432</v>
      </c>
      <c r="C13" s="436"/>
      <c r="D13" s="436"/>
      <c r="E13" s="436"/>
      <c r="F13" s="436"/>
      <c r="G13" s="436"/>
      <c r="H13" s="436"/>
      <c r="I13" s="436"/>
      <c r="J13" s="436"/>
      <c r="K13" s="436"/>
      <c r="L13" s="436"/>
      <c r="M13" s="424">
        <f>H13+I13+J13</f>
        <v>0</v>
      </c>
      <c r="N13" s="424">
        <f>SUM(C13:L13)</f>
        <v>0</v>
      </c>
    </row>
    <row r="14" spans="2:14" x14ac:dyDescent="0.2">
      <c r="B14" s="2" t="s">
        <v>433</v>
      </c>
      <c r="C14" s="437"/>
      <c r="D14" s="437"/>
      <c r="E14" s="437"/>
      <c r="F14" s="437"/>
      <c r="G14" s="437"/>
      <c r="H14" s="437"/>
      <c r="I14" s="437"/>
      <c r="J14" s="437"/>
      <c r="K14" s="437"/>
      <c r="L14" s="437"/>
      <c r="M14" s="424">
        <f t="shared" ref="M14:M17" si="4">H14+I14+J14</f>
        <v>0</v>
      </c>
      <c r="N14" s="424">
        <f t="shared" ref="N14:N17" si="5">SUM(C14:L14)</f>
        <v>0</v>
      </c>
    </row>
    <row r="15" spans="2:14" x14ac:dyDescent="0.2">
      <c r="B15" s="2" t="s">
        <v>434</v>
      </c>
      <c r="C15" s="424">
        <f>C9-C13-C14-C16-C17</f>
        <v>0</v>
      </c>
      <c r="D15" s="424">
        <f t="shared" ref="D15:L15" si="6">D9-D13-D14-D16-D17</f>
        <v>0</v>
      </c>
      <c r="E15" s="424">
        <f t="shared" si="6"/>
        <v>0</v>
      </c>
      <c r="F15" s="424">
        <f t="shared" si="6"/>
        <v>0</v>
      </c>
      <c r="G15" s="424">
        <f t="shared" si="6"/>
        <v>0</v>
      </c>
      <c r="H15" s="424">
        <f t="shared" si="6"/>
        <v>0</v>
      </c>
      <c r="I15" s="424">
        <f t="shared" si="6"/>
        <v>0</v>
      </c>
      <c r="J15" s="424">
        <f t="shared" si="6"/>
        <v>0</v>
      </c>
      <c r="K15" s="424">
        <f t="shared" si="6"/>
        <v>0</v>
      </c>
      <c r="L15" s="424">
        <f t="shared" si="6"/>
        <v>0</v>
      </c>
      <c r="M15" s="424">
        <f t="shared" si="4"/>
        <v>0</v>
      </c>
      <c r="N15" s="424">
        <f t="shared" si="5"/>
        <v>0</v>
      </c>
    </row>
    <row r="16" spans="2:14" x14ac:dyDescent="0.2">
      <c r="B16" s="2" t="s">
        <v>435</v>
      </c>
      <c r="C16" s="438"/>
      <c r="D16" s="438"/>
      <c r="E16" s="438"/>
      <c r="F16" s="438"/>
      <c r="G16" s="438"/>
      <c r="H16" s="438"/>
      <c r="I16" s="438"/>
      <c r="J16" s="438"/>
      <c r="K16" s="438"/>
      <c r="L16" s="438"/>
      <c r="M16" s="424">
        <f t="shared" si="4"/>
        <v>0</v>
      </c>
      <c r="N16" s="424">
        <f t="shared" si="5"/>
        <v>0</v>
      </c>
    </row>
    <row r="17" spans="2:15" x14ac:dyDescent="0.2">
      <c r="B17" s="2" t="s">
        <v>436</v>
      </c>
      <c r="C17" s="438"/>
      <c r="D17" s="438"/>
      <c r="E17" s="438"/>
      <c r="F17" s="438"/>
      <c r="G17" s="438"/>
      <c r="H17" s="438"/>
      <c r="I17" s="438"/>
      <c r="J17" s="438"/>
      <c r="K17" s="438"/>
      <c r="L17" s="438"/>
      <c r="M17" s="424">
        <f t="shared" si="4"/>
        <v>0</v>
      </c>
      <c r="N17" s="424">
        <f t="shared" si="5"/>
        <v>0</v>
      </c>
    </row>
    <row r="18" spans="2:15" ht="15" x14ac:dyDescent="0.25">
      <c r="B18" s="12" t="s">
        <v>430</v>
      </c>
      <c r="C18" s="51">
        <f>SUM(C13:C17)</f>
        <v>0</v>
      </c>
      <c r="D18" s="51">
        <f t="shared" ref="D18:M18" si="7">SUM(D14:D17)</f>
        <v>0</v>
      </c>
      <c r="E18" s="51">
        <f t="shared" si="7"/>
        <v>0</v>
      </c>
      <c r="F18" s="51">
        <f t="shared" si="7"/>
        <v>0</v>
      </c>
      <c r="G18" s="51">
        <f t="shared" si="7"/>
        <v>0</v>
      </c>
      <c r="H18" s="51">
        <f t="shared" si="7"/>
        <v>0</v>
      </c>
      <c r="I18" s="51">
        <f t="shared" si="7"/>
        <v>0</v>
      </c>
      <c r="J18" s="51">
        <f t="shared" si="7"/>
        <v>0</v>
      </c>
      <c r="K18" s="51">
        <f t="shared" si="7"/>
        <v>0</v>
      </c>
      <c r="L18" s="51">
        <f t="shared" si="7"/>
        <v>0</v>
      </c>
      <c r="M18" s="51">
        <f t="shared" si="7"/>
        <v>0</v>
      </c>
      <c r="N18" s="51">
        <f t="shared" ref="N18" si="8">SUM(N13:N17)</f>
        <v>0</v>
      </c>
    </row>
    <row r="20" spans="2:15" ht="15" x14ac:dyDescent="0.25">
      <c r="B20" s="42" t="s">
        <v>437</v>
      </c>
    </row>
    <row r="21" spans="2:15" x14ac:dyDescent="0.2">
      <c r="B21" s="48"/>
      <c r="C21" s="48">
        <f>C4</f>
        <v>1</v>
      </c>
      <c r="D21" s="48">
        <f t="shared" ref="D21:L21" si="9">D4</f>
        <v>2</v>
      </c>
      <c r="E21" s="48">
        <f t="shared" si="9"/>
        <v>3</v>
      </c>
      <c r="F21" s="48">
        <f t="shared" si="9"/>
        <v>4</v>
      </c>
      <c r="G21" s="48">
        <f t="shared" si="9"/>
        <v>5</v>
      </c>
      <c r="H21" s="48">
        <f t="shared" si="9"/>
        <v>6</v>
      </c>
      <c r="I21" s="48">
        <f t="shared" si="9"/>
        <v>7</v>
      </c>
      <c r="J21" s="48">
        <f t="shared" si="9"/>
        <v>8</v>
      </c>
      <c r="K21" s="48">
        <f t="shared" si="9"/>
        <v>9</v>
      </c>
      <c r="L21" s="48">
        <f t="shared" si="9"/>
        <v>10</v>
      </c>
      <c r="M21" s="48" t="s">
        <v>450</v>
      </c>
      <c r="N21" s="48" t="s">
        <v>144</v>
      </c>
      <c r="O21" s="48" t="s">
        <v>438</v>
      </c>
    </row>
    <row r="22" spans="2:15" x14ac:dyDescent="0.2">
      <c r="B22" s="2" t="s">
        <v>439</v>
      </c>
      <c r="C22" s="438"/>
      <c r="D22" s="438"/>
      <c r="E22" s="438"/>
      <c r="F22" s="438"/>
      <c r="G22" s="438"/>
      <c r="H22" s="438"/>
      <c r="I22" s="438"/>
      <c r="J22" s="438"/>
      <c r="K22" s="438"/>
      <c r="L22" s="438"/>
      <c r="M22" s="439">
        <f>H22+I22+J22</f>
        <v>0</v>
      </c>
      <c r="N22" s="440">
        <f>SUM(C22:L22)</f>
        <v>0</v>
      </c>
      <c r="O22" s="428">
        <f>IFERROR(N22/$N$27*100,0)</f>
        <v>0</v>
      </c>
    </row>
    <row r="23" spans="2:15" x14ac:dyDescent="0.2">
      <c r="B23" s="2" t="s">
        <v>134</v>
      </c>
      <c r="C23" s="438"/>
      <c r="D23" s="438"/>
      <c r="E23" s="438"/>
      <c r="F23" s="438"/>
      <c r="G23" s="438"/>
      <c r="H23" s="438"/>
      <c r="I23" s="438"/>
      <c r="J23" s="438"/>
      <c r="K23" s="438"/>
      <c r="L23" s="438"/>
      <c r="M23" s="439" t="e">
        <f>-IF(#REF!="Fast beløp",#REF!,[4]Budsjett!EL56)</f>
        <v>#REF!</v>
      </c>
      <c r="N23" s="440">
        <f t="shared" ref="N23:N26" si="10">SUM(C23:L23)</f>
        <v>0</v>
      </c>
      <c r="O23" s="428">
        <f t="shared" ref="O23:O26" si="11">IFERROR(N23/$N$27*100,0)</f>
        <v>0</v>
      </c>
    </row>
    <row r="24" spans="2:15" x14ac:dyDescent="0.2">
      <c r="B24" s="2" t="s">
        <v>440</v>
      </c>
      <c r="C24" s="438"/>
      <c r="D24" s="438"/>
      <c r="E24" s="438"/>
      <c r="F24" s="438"/>
      <c r="G24" s="438"/>
      <c r="H24" s="438"/>
      <c r="I24" s="438"/>
      <c r="J24" s="438"/>
      <c r="K24" s="438"/>
      <c r="L24" s="438"/>
      <c r="M24" s="439">
        <f t="shared" ref="M24" si="12">H24+I24+J24</f>
        <v>0</v>
      </c>
      <c r="N24" s="440">
        <f t="shared" si="10"/>
        <v>0</v>
      </c>
      <c r="O24" s="428">
        <f t="shared" si="11"/>
        <v>0</v>
      </c>
    </row>
    <row r="25" spans="2:15" x14ac:dyDescent="0.2">
      <c r="B25" s="2" t="s">
        <v>138</v>
      </c>
      <c r="C25" s="438"/>
      <c r="D25" s="438"/>
      <c r="E25" s="438"/>
      <c r="F25" s="438"/>
      <c r="G25" s="438"/>
      <c r="H25" s="438"/>
      <c r="I25" s="438"/>
      <c r="J25" s="438"/>
      <c r="K25" s="438"/>
      <c r="L25" s="438"/>
      <c r="M25" s="439" t="e">
        <f>-IF(#REF!="Fast beløp",#REF!,[4]Budsjett!DY56)</f>
        <v>#REF!</v>
      </c>
      <c r="N25" s="440">
        <f t="shared" si="10"/>
        <v>0</v>
      </c>
      <c r="O25" s="428">
        <f t="shared" si="11"/>
        <v>0</v>
      </c>
    </row>
    <row r="26" spans="2:15" x14ac:dyDescent="0.2">
      <c r="B26" s="2" t="s">
        <v>441</v>
      </c>
      <c r="C26" s="438"/>
      <c r="D26" s="438"/>
      <c r="E26" s="438"/>
      <c r="F26" s="438"/>
      <c r="G26" s="438"/>
      <c r="H26" s="438"/>
      <c r="I26" s="438"/>
      <c r="J26" s="438"/>
      <c r="K26" s="438"/>
      <c r="L26" s="438"/>
      <c r="M26" s="439">
        <f>-IF([4]Registrering!$B$28="Fast beløp",[4]Budsjett!U51,[4]Budsjett!DL56)</f>
        <v>44545203.039196923</v>
      </c>
      <c r="N26" s="440">
        <f t="shared" si="10"/>
        <v>0</v>
      </c>
      <c r="O26" s="428">
        <f t="shared" si="11"/>
        <v>0</v>
      </c>
    </row>
    <row r="27" spans="2:15" ht="15" x14ac:dyDescent="0.25">
      <c r="B27" s="12" t="s">
        <v>430</v>
      </c>
      <c r="C27" s="51">
        <f>SUM(C22:C26)</f>
        <v>0</v>
      </c>
      <c r="D27" s="51">
        <f t="shared" ref="D27:M27" si="13">SUM(D22:D26)</f>
        <v>0</v>
      </c>
      <c r="E27" s="51">
        <f t="shared" si="13"/>
        <v>0</v>
      </c>
      <c r="F27" s="51">
        <f t="shared" si="13"/>
        <v>0</v>
      </c>
      <c r="G27" s="51">
        <f t="shared" si="13"/>
        <v>0</v>
      </c>
      <c r="H27" s="51">
        <f t="shared" si="13"/>
        <v>0</v>
      </c>
      <c r="I27" s="51">
        <f t="shared" si="13"/>
        <v>0</v>
      </c>
      <c r="J27" s="51">
        <f t="shared" si="13"/>
        <v>0</v>
      </c>
      <c r="K27" s="51">
        <f t="shared" si="13"/>
        <v>0</v>
      </c>
      <c r="L27" s="51">
        <f t="shared" si="13"/>
        <v>0</v>
      </c>
      <c r="M27" s="51" t="e">
        <f t="shared" si="13"/>
        <v>#REF!</v>
      </c>
      <c r="N27" s="77">
        <f>SUM(N22:N26)</f>
        <v>0</v>
      </c>
      <c r="O27" s="429">
        <f>IFERROR(N27/N27,0)</f>
        <v>0</v>
      </c>
    </row>
    <row r="28" spans="2:15" x14ac:dyDescent="0.2">
      <c r="B28" s="52"/>
      <c r="C28" s="53"/>
      <c r="D28" s="53"/>
      <c r="E28" s="53"/>
      <c r="F28" s="53"/>
      <c r="G28" s="53"/>
      <c r="H28" s="53"/>
      <c r="I28" s="53"/>
      <c r="J28" s="53"/>
      <c r="K28" s="53"/>
      <c r="L28" s="53"/>
      <c r="M28" s="53"/>
      <c r="N28" s="53"/>
    </row>
    <row r="29" spans="2:15" ht="15" x14ac:dyDescent="0.25">
      <c r="B29" s="42" t="s">
        <v>442</v>
      </c>
    </row>
    <row r="30" spans="2:15" x14ac:dyDescent="0.2">
      <c r="B30" s="48"/>
      <c r="C30" s="48">
        <f>C4</f>
        <v>1</v>
      </c>
      <c r="D30" s="48">
        <f t="shared" ref="D30:L30" si="14">D4</f>
        <v>2</v>
      </c>
      <c r="E30" s="48">
        <f t="shared" si="14"/>
        <v>3</v>
      </c>
      <c r="F30" s="48">
        <f t="shared" si="14"/>
        <v>4</v>
      </c>
      <c r="G30" s="48">
        <f t="shared" si="14"/>
        <v>5</v>
      </c>
      <c r="H30" s="48">
        <f t="shared" si="14"/>
        <v>6</v>
      </c>
      <c r="I30" s="48">
        <f t="shared" si="14"/>
        <v>7</v>
      </c>
      <c r="J30" s="48">
        <f t="shared" si="14"/>
        <v>8</v>
      </c>
      <c r="K30" s="48">
        <f t="shared" si="14"/>
        <v>9</v>
      </c>
      <c r="L30" s="48">
        <f t="shared" si="14"/>
        <v>10</v>
      </c>
      <c r="M30" s="48" t="s">
        <v>450</v>
      </c>
      <c r="N30" s="48" t="s">
        <v>144</v>
      </c>
    </row>
    <row r="31" spans="2:15" x14ac:dyDescent="0.2">
      <c r="B31" s="2" t="s">
        <v>394</v>
      </c>
      <c r="C31" s="434"/>
      <c r="D31" s="434"/>
      <c r="E31" s="434"/>
      <c r="F31" s="434"/>
      <c r="G31" s="434"/>
      <c r="H31" s="434"/>
      <c r="I31" s="434"/>
      <c r="J31" s="434"/>
      <c r="K31" s="434"/>
      <c r="L31" s="434"/>
      <c r="M31" s="430" t="e">
        <f>-SUMIF([4]Budsjett!$DA$32:$DA$34,#REF!,[4]Budsjett!DL32:DL34)</f>
        <v>#VALUE!</v>
      </c>
      <c r="N31" s="424">
        <f>SUM(C31:L31)</f>
        <v>0</v>
      </c>
    </row>
    <row r="32" spans="2:15" x14ac:dyDescent="0.2">
      <c r="B32" s="2" t="s">
        <v>167</v>
      </c>
      <c r="C32" s="434"/>
      <c r="D32" s="434"/>
      <c r="E32" s="434"/>
      <c r="F32" s="434"/>
      <c r="G32" s="434"/>
      <c r="H32" s="434"/>
      <c r="I32" s="434"/>
      <c r="J32" s="434"/>
      <c r="K32" s="434"/>
      <c r="L32" s="434"/>
      <c r="M32" s="430" t="e">
        <f>-SUMIF([4]Budsjett!$DA$4:$DA$14,#REF!,[4]Budsjett!DL4:DL14)</f>
        <v>#VALUE!</v>
      </c>
      <c r="N32" s="424">
        <f t="shared" ref="N32:N37" si="15">SUM(C32:L32)</f>
        <v>0</v>
      </c>
    </row>
    <row r="33" spans="2:14" x14ac:dyDescent="0.2">
      <c r="B33" s="2" t="s">
        <v>443</v>
      </c>
      <c r="C33" s="434"/>
      <c r="D33" s="434"/>
      <c r="E33" s="434"/>
      <c r="F33" s="434"/>
      <c r="G33" s="434"/>
      <c r="H33" s="434"/>
      <c r="I33" s="434"/>
      <c r="J33" s="434"/>
      <c r="K33" s="434"/>
      <c r="L33" s="434"/>
      <c r="M33" s="430" t="e">
        <f>-SUMIF([4]Budsjett!$DA$4:$DA$14,#REF!,[4]Budsjett!DL4:DL14)</f>
        <v>#VALUE!</v>
      </c>
      <c r="N33" s="424">
        <f t="shared" si="15"/>
        <v>0</v>
      </c>
    </row>
    <row r="34" spans="2:14" x14ac:dyDescent="0.2">
      <c r="B34" s="2" t="s">
        <v>444</v>
      </c>
      <c r="C34" s="434"/>
      <c r="D34" s="434"/>
      <c r="E34" s="434"/>
      <c r="F34" s="434"/>
      <c r="G34" s="434"/>
      <c r="H34" s="434"/>
      <c r="I34" s="434"/>
      <c r="J34" s="434"/>
      <c r="K34" s="434"/>
      <c r="L34" s="434"/>
      <c r="M34" s="430">
        <f t="shared" ref="M34:M41" si="16">H34+I34+J34</f>
        <v>0</v>
      </c>
      <c r="N34" s="424">
        <f t="shared" si="15"/>
        <v>0</v>
      </c>
    </row>
    <row r="35" spans="2:14" x14ac:dyDescent="0.2">
      <c r="B35" s="2" t="s">
        <v>445</v>
      </c>
      <c r="C35" s="434"/>
      <c r="D35" s="434"/>
      <c r="E35" s="434"/>
      <c r="F35" s="434"/>
      <c r="G35" s="434"/>
      <c r="H35" s="434"/>
      <c r="I35" s="434"/>
      <c r="J35" s="434"/>
      <c r="K35" s="434"/>
      <c r="L35" s="434"/>
      <c r="M35" s="430">
        <f t="shared" si="16"/>
        <v>0</v>
      </c>
      <c r="N35" s="424">
        <f t="shared" si="15"/>
        <v>0</v>
      </c>
    </row>
    <row r="36" spans="2:14" x14ac:dyDescent="0.2">
      <c r="B36" s="2" t="s">
        <v>446</v>
      </c>
      <c r="C36" s="434"/>
      <c r="D36" s="434"/>
      <c r="E36" s="434"/>
      <c r="F36" s="434"/>
      <c r="G36" s="434"/>
      <c r="H36" s="434"/>
      <c r="I36" s="434"/>
      <c r="J36" s="434"/>
      <c r="K36" s="434"/>
      <c r="L36" s="434"/>
      <c r="M36" s="430">
        <f t="shared" si="16"/>
        <v>0</v>
      </c>
      <c r="N36" s="424">
        <f t="shared" si="15"/>
        <v>0</v>
      </c>
    </row>
    <row r="37" spans="2:14" x14ac:dyDescent="0.2">
      <c r="B37" s="2" t="s">
        <v>399</v>
      </c>
      <c r="C37" s="434"/>
      <c r="D37" s="434"/>
      <c r="E37" s="434"/>
      <c r="F37" s="434"/>
      <c r="G37" s="434"/>
      <c r="H37" s="434"/>
      <c r="I37" s="434"/>
      <c r="J37" s="434"/>
      <c r="K37" s="434"/>
      <c r="L37" s="434"/>
      <c r="M37" s="430">
        <f t="shared" si="16"/>
        <v>0</v>
      </c>
      <c r="N37" s="424">
        <f t="shared" si="15"/>
        <v>0</v>
      </c>
    </row>
    <row r="38" spans="2:14" ht="15" x14ac:dyDescent="0.25">
      <c r="B38" s="12" t="s">
        <v>447</v>
      </c>
      <c r="C38" s="51">
        <f t="shared" ref="C38:M38" si="17">SUM(C31:C37)</f>
        <v>0</v>
      </c>
      <c r="D38" s="51">
        <f t="shared" si="17"/>
        <v>0</v>
      </c>
      <c r="E38" s="51">
        <f t="shared" si="17"/>
        <v>0</v>
      </c>
      <c r="F38" s="51">
        <f t="shared" si="17"/>
        <v>0</v>
      </c>
      <c r="G38" s="51">
        <f t="shared" si="17"/>
        <v>0</v>
      </c>
      <c r="H38" s="51">
        <f t="shared" si="17"/>
        <v>0</v>
      </c>
      <c r="I38" s="51">
        <f t="shared" si="17"/>
        <v>0</v>
      </c>
      <c r="J38" s="51">
        <f t="shared" si="17"/>
        <v>0</v>
      </c>
      <c r="K38" s="51">
        <f t="shared" si="17"/>
        <v>0</v>
      </c>
      <c r="L38" s="51">
        <f t="shared" si="17"/>
        <v>0</v>
      </c>
      <c r="M38" s="51" t="e">
        <f t="shared" si="17"/>
        <v>#VALUE!</v>
      </c>
      <c r="N38" s="51">
        <f>SUM(N31:N37)</f>
        <v>0</v>
      </c>
    </row>
    <row r="39" spans="2:14" x14ac:dyDescent="0.2">
      <c r="B39" t="s">
        <v>427</v>
      </c>
      <c r="C39" s="438"/>
      <c r="D39" s="438"/>
      <c r="E39" s="438"/>
      <c r="F39" s="438"/>
      <c r="G39" s="438"/>
      <c r="H39" s="438"/>
      <c r="I39" s="438"/>
      <c r="J39" s="438"/>
      <c r="K39" s="438"/>
      <c r="L39" s="438"/>
      <c r="M39" s="430">
        <f t="shared" si="16"/>
        <v>0</v>
      </c>
      <c r="N39" s="424">
        <f>SUM(C39:L39)</f>
        <v>0</v>
      </c>
    </row>
    <row r="40" spans="2:14" x14ac:dyDescent="0.2">
      <c r="B40" t="s">
        <v>428</v>
      </c>
      <c r="C40" s="438"/>
      <c r="D40" s="438"/>
      <c r="E40" s="438"/>
      <c r="F40" s="438"/>
      <c r="G40" s="438"/>
      <c r="H40" s="438"/>
      <c r="I40" s="438"/>
      <c r="J40" s="438"/>
      <c r="K40" s="438"/>
      <c r="L40" s="438"/>
      <c r="M40" s="430">
        <f t="shared" si="16"/>
        <v>0</v>
      </c>
      <c r="N40" s="424">
        <f t="shared" ref="N40:N41" si="18">SUM(C40:L40)</f>
        <v>0</v>
      </c>
    </row>
    <row r="41" spans="2:14" x14ac:dyDescent="0.2">
      <c r="B41" t="s">
        <v>429</v>
      </c>
      <c r="C41" s="438"/>
      <c r="D41" s="438"/>
      <c r="E41" s="438"/>
      <c r="F41" s="438"/>
      <c r="G41" s="438"/>
      <c r="H41" s="438"/>
      <c r="I41" s="438"/>
      <c r="J41" s="438"/>
      <c r="K41" s="438"/>
      <c r="L41" s="438"/>
      <c r="M41" s="430">
        <f t="shared" si="16"/>
        <v>0</v>
      </c>
      <c r="N41" s="424">
        <f t="shared" si="18"/>
        <v>0</v>
      </c>
    </row>
    <row r="42" spans="2:14" ht="15" x14ac:dyDescent="0.25">
      <c r="B42" s="12" t="s">
        <v>140</v>
      </c>
      <c r="C42" s="51">
        <f>SUM(C38:C41)</f>
        <v>0</v>
      </c>
      <c r="D42" s="51">
        <f t="shared" ref="D42:N42" si="19">SUM(D38:D41)</f>
        <v>0</v>
      </c>
      <c r="E42" s="51">
        <f t="shared" si="19"/>
        <v>0</v>
      </c>
      <c r="F42" s="51">
        <f t="shared" si="19"/>
        <v>0</v>
      </c>
      <c r="G42" s="51">
        <f t="shared" si="19"/>
        <v>0</v>
      </c>
      <c r="H42" s="51">
        <f t="shared" si="19"/>
        <v>0</v>
      </c>
      <c r="I42" s="51">
        <f t="shared" si="19"/>
        <v>0</v>
      </c>
      <c r="J42" s="51">
        <f t="shared" si="19"/>
        <v>0</v>
      </c>
      <c r="K42" s="51">
        <f t="shared" si="19"/>
        <v>0</v>
      </c>
      <c r="L42" s="51">
        <f t="shared" si="19"/>
        <v>0</v>
      </c>
      <c r="M42" s="51" t="e">
        <f t="shared" si="19"/>
        <v>#VALUE!</v>
      </c>
      <c r="N42" s="51">
        <f t="shared" si="19"/>
        <v>0</v>
      </c>
    </row>
    <row r="43" spans="2:14" x14ac:dyDescent="0.2">
      <c r="B43" s="52"/>
      <c r="C43" s="53"/>
      <c r="D43" s="53"/>
      <c r="E43" s="53"/>
      <c r="F43" s="53"/>
      <c r="G43" s="53"/>
      <c r="H43" s="53"/>
      <c r="I43" s="53"/>
      <c r="J43" s="53"/>
      <c r="K43" s="53"/>
      <c r="L43" s="53"/>
      <c r="M43" s="53"/>
      <c r="N43" s="53"/>
    </row>
    <row r="47" spans="2:14" x14ac:dyDescent="0.2">
      <c r="C47" s="53"/>
    </row>
  </sheetData>
  <sheetProtection algorithmName="SHA-512" hashValue="VIUajworaSPvh56rwfOK6jNgjqkdDlVpjNZhj56anhRwFHGXsviH7Bi4xxLziGoOR+ryBOSS1hRH/2+7z3S6qA==" saltValue="AipgViFnTKsIkOeJZpD9Yg==" spinCount="100000" sheet="1" objects="1" scenarios="1"/>
  <pageMargins left="0.7" right="0.7" top="0.75" bottom="0.75" header="0.3" footer="0.3"/>
  <legacy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0">
    <tabColor rgb="FF7030A0"/>
  </sheetPr>
  <dimension ref="B1:O47"/>
  <sheetViews>
    <sheetView showGridLines="0" workbookViewId="0">
      <selection activeCell="C15" sqref="C15"/>
    </sheetView>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425</v>
      </c>
      <c r="C1" s="196" t="s">
        <v>621</v>
      </c>
      <c r="E1" s="431"/>
      <c r="F1" s="432"/>
      <c r="G1" s="432"/>
      <c r="H1" s="433"/>
    </row>
    <row r="3" spans="2:14" ht="15" x14ac:dyDescent="0.25">
      <c r="B3" s="42" t="s">
        <v>426</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450</v>
      </c>
      <c r="N4" s="48" t="s">
        <v>144</v>
      </c>
    </row>
    <row r="5" spans="2:14" x14ac:dyDescent="0.2">
      <c r="B5" s="2" t="s">
        <v>214</v>
      </c>
      <c r="C5" s="434"/>
      <c r="D5" s="434"/>
      <c r="E5" s="434"/>
      <c r="F5" s="434"/>
      <c r="G5" s="434"/>
      <c r="H5" s="434"/>
      <c r="I5" s="434"/>
      <c r="J5" s="434"/>
      <c r="K5" s="434"/>
      <c r="L5" s="434"/>
      <c r="M5" s="424">
        <f>H5+I5+J5</f>
        <v>0</v>
      </c>
      <c r="N5" s="424">
        <f>SUM(C5:L5)</f>
        <v>0</v>
      </c>
    </row>
    <row r="6" spans="2:14" x14ac:dyDescent="0.2">
      <c r="B6" s="2" t="s">
        <v>427</v>
      </c>
      <c r="C6" s="435"/>
      <c r="D6" s="434"/>
      <c r="E6" s="434"/>
      <c r="F6" s="434"/>
      <c r="G6" s="434"/>
      <c r="H6" s="434"/>
      <c r="I6" s="434"/>
      <c r="J6" s="434"/>
      <c r="K6" s="434"/>
      <c r="L6" s="434"/>
      <c r="M6" s="424">
        <f t="shared" ref="M6" si="0">H6+I6+J6</f>
        <v>0</v>
      </c>
      <c r="N6" s="424">
        <f t="shared" ref="N6:N8" si="1">SUM(C6:L6)</f>
        <v>0</v>
      </c>
    </row>
    <row r="7" spans="2:14" x14ac:dyDescent="0.2">
      <c r="B7" s="2" t="s">
        <v>428</v>
      </c>
      <c r="C7" s="434"/>
      <c r="D7" s="434"/>
      <c r="E7" s="434"/>
      <c r="F7" s="434"/>
      <c r="G7" s="434"/>
      <c r="H7" s="434"/>
      <c r="I7" s="434"/>
      <c r="J7" s="434"/>
      <c r="K7" s="434"/>
      <c r="L7" s="434"/>
      <c r="M7" s="424">
        <f>[4]Budsjett!U42+[4]Budsjett!U43</f>
        <v>0</v>
      </c>
      <c r="N7" s="424">
        <f t="shared" si="1"/>
        <v>0</v>
      </c>
    </row>
    <row r="8" spans="2:14" x14ac:dyDescent="0.2">
      <c r="B8" s="2" t="s">
        <v>429</v>
      </c>
      <c r="C8" s="434"/>
      <c r="D8" s="434"/>
      <c r="E8" s="434"/>
      <c r="F8" s="434"/>
      <c r="G8" s="434"/>
      <c r="H8" s="434"/>
      <c r="I8" s="434"/>
      <c r="J8" s="434"/>
      <c r="K8" s="434"/>
      <c r="L8" s="434"/>
      <c r="M8" s="424" t="e" vm="1">
        <f>[4]Prosjektcontroller!N20</f>
        <v>#VALUE!</v>
      </c>
      <c r="N8" s="424">
        <f t="shared" si="1"/>
        <v>0</v>
      </c>
    </row>
    <row r="9" spans="2:14" ht="15" x14ac:dyDescent="0.25">
      <c r="B9" s="12" t="s">
        <v>430</v>
      </c>
      <c r="C9" s="51">
        <f t="shared" ref="C9:M9" si="2">SUM(C5:C8)</f>
        <v>0</v>
      </c>
      <c r="D9" s="51">
        <f t="shared" si="2"/>
        <v>0</v>
      </c>
      <c r="E9" s="51">
        <f t="shared" si="2"/>
        <v>0</v>
      </c>
      <c r="F9" s="51">
        <f t="shared" si="2"/>
        <v>0</v>
      </c>
      <c r="G9" s="51">
        <f t="shared" si="2"/>
        <v>0</v>
      </c>
      <c r="H9" s="51">
        <f t="shared" si="2"/>
        <v>0</v>
      </c>
      <c r="I9" s="51">
        <f t="shared" si="2"/>
        <v>0</v>
      </c>
      <c r="J9" s="51">
        <f t="shared" si="2"/>
        <v>0</v>
      </c>
      <c r="K9" s="51">
        <f t="shared" si="2"/>
        <v>0</v>
      </c>
      <c r="L9" s="51">
        <f t="shared" si="2"/>
        <v>0</v>
      </c>
      <c r="M9" s="51" t="e" vm="2">
        <f t="shared" si="2"/>
        <v>#VALUE!</v>
      </c>
      <c r="N9" s="51">
        <f>SUM(N5:N8)</f>
        <v>0</v>
      </c>
    </row>
    <row r="10" spans="2:14" x14ac:dyDescent="0.2">
      <c r="C10" s="43"/>
      <c r="D10" s="43"/>
      <c r="E10" s="43"/>
      <c r="F10" s="43"/>
      <c r="G10" s="43"/>
      <c r="H10" s="43"/>
      <c r="I10" s="43"/>
      <c r="J10" s="43"/>
      <c r="K10" s="43"/>
      <c r="L10" s="43"/>
      <c r="M10" s="43"/>
      <c r="N10" s="43"/>
    </row>
    <row r="11" spans="2:14" ht="15" x14ac:dyDescent="0.25">
      <c r="B11" s="42" t="s">
        <v>431</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s="2" t="s">
        <v>432</v>
      </c>
      <c r="C13" s="436"/>
      <c r="D13" s="436"/>
      <c r="E13" s="436"/>
      <c r="F13" s="436"/>
      <c r="G13" s="436"/>
      <c r="H13" s="436"/>
      <c r="I13" s="436"/>
      <c r="J13" s="436"/>
      <c r="K13" s="436"/>
      <c r="L13" s="436"/>
      <c r="M13" s="424">
        <f>H13+I13+J13</f>
        <v>0</v>
      </c>
      <c r="N13" s="424">
        <f>SUM(C13:L13)</f>
        <v>0</v>
      </c>
    </row>
    <row r="14" spans="2:14" x14ac:dyDescent="0.2">
      <c r="B14" s="2" t="s">
        <v>433</v>
      </c>
      <c r="C14" s="437"/>
      <c r="D14" s="437"/>
      <c r="E14" s="437"/>
      <c r="F14" s="437"/>
      <c r="G14" s="437"/>
      <c r="H14" s="437"/>
      <c r="I14" s="437"/>
      <c r="J14" s="437"/>
      <c r="K14" s="437"/>
      <c r="L14" s="437"/>
      <c r="M14" s="424">
        <f t="shared" ref="M14:M17" si="4">H14+I14+J14</f>
        <v>0</v>
      </c>
      <c r="N14" s="424">
        <f t="shared" ref="N14:N17" si="5">SUM(C14:L14)</f>
        <v>0</v>
      </c>
    </row>
    <row r="15" spans="2:14" x14ac:dyDescent="0.2">
      <c r="B15" s="2" t="s">
        <v>434</v>
      </c>
      <c r="C15" s="424">
        <f>C9-C13-C14-C16-C17</f>
        <v>0</v>
      </c>
      <c r="D15" s="424">
        <f t="shared" ref="D15:L15" si="6">D9-D13-D14-D16-D17</f>
        <v>0</v>
      </c>
      <c r="E15" s="424">
        <f t="shared" si="6"/>
        <v>0</v>
      </c>
      <c r="F15" s="424">
        <f t="shared" si="6"/>
        <v>0</v>
      </c>
      <c r="G15" s="424">
        <f t="shared" si="6"/>
        <v>0</v>
      </c>
      <c r="H15" s="424">
        <f t="shared" si="6"/>
        <v>0</v>
      </c>
      <c r="I15" s="424">
        <f t="shared" si="6"/>
        <v>0</v>
      </c>
      <c r="J15" s="424">
        <f t="shared" si="6"/>
        <v>0</v>
      </c>
      <c r="K15" s="424">
        <f t="shared" si="6"/>
        <v>0</v>
      </c>
      <c r="L15" s="424">
        <f t="shared" si="6"/>
        <v>0</v>
      </c>
      <c r="M15" s="424">
        <f t="shared" si="4"/>
        <v>0</v>
      </c>
      <c r="N15" s="424">
        <f t="shared" si="5"/>
        <v>0</v>
      </c>
    </row>
    <row r="16" spans="2:14" x14ac:dyDescent="0.2">
      <c r="B16" s="2" t="s">
        <v>435</v>
      </c>
      <c r="C16" s="438"/>
      <c r="D16" s="438"/>
      <c r="E16" s="438"/>
      <c r="F16" s="438"/>
      <c r="G16" s="438"/>
      <c r="H16" s="438"/>
      <c r="I16" s="438"/>
      <c r="J16" s="438"/>
      <c r="K16" s="438"/>
      <c r="L16" s="438"/>
      <c r="M16" s="424">
        <f t="shared" si="4"/>
        <v>0</v>
      </c>
      <c r="N16" s="424">
        <f t="shared" si="5"/>
        <v>0</v>
      </c>
    </row>
    <row r="17" spans="2:15" x14ac:dyDescent="0.2">
      <c r="B17" s="2" t="s">
        <v>436</v>
      </c>
      <c r="C17" s="438"/>
      <c r="D17" s="438"/>
      <c r="E17" s="438"/>
      <c r="F17" s="438"/>
      <c r="G17" s="438"/>
      <c r="H17" s="438"/>
      <c r="I17" s="438"/>
      <c r="J17" s="438"/>
      <c r="K17" s="438"/>
      <c r="L17" s="438"/>
      <c r="M17" s="424">
        <f t="shared" si="4"/>
        <v>0</v>
      </c>
      <c r="N17" s="424">
        <f t="shared" si="5"/>
        <v>0</v>
      </c>
    </row>
    <row r="18" spans="2:15" ht="15" x14ac:dyDescent="0.25">
      <c r="B18" s="12" t="s">
        <v>430</v>
      </c>
      <c r="C18" s="51">
        <f>SUM(C13:C17)</f>
        <v>0</v>
      </c>
      <c r="D18" s="51">
        <f t="shared" ref="D18:M18" si="7">SUM(D14:D17)</f>
        <v>0</v>
      </c>
      <c r="E18" s="51">
        <f t="shared" si="7"/>
        <v>0</v>
      </c>
      <c r="F18" s="51">
        <f t="shared" si="7"/>
        <v>0</v>
      </c>
      <c r="G18" s="51">
        <f t="shared" si="7"/>
        <v>0</v>
      </c>
      <c r="H18" s="51">
        <f t="shared" si="7"/>
        <v>0</v>
      </c>
      <c r="I18" s="51">
        <f t="shared" si="7"/>
        <v>0</v>
      </c>
      <c r="J18" s="51">
        <f t="shared" si="7"/>
        <v>0</v>
      </c>
      <c r="K18" s="51">
        <f t="shared" si="7"/>
        <v>0</v>
      </c>
      <c r="L18" s="51">
        <f t="shared" si="7"/>
        <v>0</v>
      </c>
      <c r="M18" s="51">
        <f t="shared" si="7"/>
        <v>0</v>
      </c>
      <c r="N18" s="51">
        <f t="shared" ref="N18" si="8">SUM(N13:N17)</f>
        <v>0</v>
      </c>
    </row>
    <row r="20" spans="2:15" ht="15" x14ac:dyDescent="0.25">
      <c r="B20" s="42" t="s">
        <v>437</v>
      </c>
    </row>
    <row r="21" spans="2:15" x14ac:dyDescent="0.2">
      <c r="B21" s="48"/>
      <c r="C21" s="48">
        <f>C4</f>
        <v>1</v>
      </c>
      <c r="D21" s="48">
        <f t="shared" ref="D21:L21" si="9">D4</f>
        <v>2</v>
      </c>
      <c r="E21" s="48">
        <f t="shared" si="9"/>
        <v>3</v>
      </c>
      <c r="F21" s="48">
        <f t="shared" si="9"/>
        <v>4</v>
      </c>
      <c r="G21" s="48">
        <f t="shared" si="9"/>
        <v>5</v>
      </c>
      <c r="H21" s="48">
        <f t="shared" si="9"/>
        <v>6</v>
      </c>
      <c r="I21" s="48">
        <f t="shared" si="9"/>
        <v>7</v>
      </c>
      <c r="J21" s="48">
        <f t="shared" si="9"/>
        <v>8</v>
      </c>
      <c r="K21" s="48">
        <f t="shared" si="9"/>
        <v>9</v>
      </c>
      <c r="L21" s="48">
        <f t="shared" si="9"/>
        <v>10</v>
      </c>
      <c r="M21" s="48" t="s">
        <v>450</v>
      </c>
      <c r="N21" s="48" t="s">
        <v>144</v>
      </c>
      <c r="O21" s="48" t="s">
        <v>438</v>
      </c>
    </row>
    <row r="22" spans="2:15" x14ac:dyDescent="0.2">
      <c r="B22" s="2" t="s">
        <v>439</v>
      </c>
      <c r="C22" s="438"/>
      <c r="D22" s="438"/>
      <c r="E22" s="438"/>
      <c r="F22" s="438"/>
      <c r="G22" s="438"/>
      <c r="H22" s="438"/>
      <c r="I22" s="438"/>
      <c r="J22" s="438"/>
      <c r="K22" s="438"/>
      <c r="L22" s="438"/>
      <c r="M22" s="439">
        <f>H22+I22+J22</f>
        <v>0</v>
      </c>
      <c r="N22" s="440">
        <f>SUM(C22:L22)</f>
        <v>0</v>
      </c>
      <c r="O22" s="428">
        <f>IFERROR(N22/$N$27*100,0)</f>
        <v>0</v>
      </c>
    </row>
    <row r="23" spans="2:15" x14ac:dyDescent="0.2">
      <c r="B23" s="2" t="s">
        <v>134</v>
      </c>
      <c r="C23" s="438"/>
      <c r="D23" s="438"/>
      <c r="E23" s="438"/>
      <c r="F23" s="438"/>
      <c r="G23" s="438"/>
      <c r="H23" s="438"/>
      <c r="I23" s="438"/>
      <c r="J23" s="438"/>
      <c r="K23" s="438"/>
      <c r="L23" s="438"/>
      <c r="M23" s="439" t="e">
        <f>-IF(#REF!="Fast beløp",#REF!,[4]Budsjett!EL56)</f>
        <v>#REF!</v>
      </c>
      <c r="N23" s="440">
        <f t="shared" ref="N23:N26" si="10">SUM(C23:L23)</f>
        <v>0</v>
      </c>
      <c r="O23" s="428">
        <f t="shared" ref="O23:O26" si="11">IFERROR(N23/$N$27*100,0)</f>
        <v>0</v>
      </c>
    </row>
    <row r="24" spans="2:15" x14ac:dyDescent="0.2">
      <c r="B24" s="2" t="s">
        <v>440</v>
      </c>
      <c r="C24" s="438"/>
      <c r="D24" s="438"/>
      <c r="E24" s="438"/>
      <c r="F24" s="438"/>
      <c r="G24" s="438"/>
      <c r="H24" s="438"/>
      <c r="I24" s="438"/>
      <c r="J24" s="438"/>
      <c r="K24" s="438"/>
      <c r="L24" s="438"/>
      <c r="M24" s="439">
        <f t="shared" ref="M24" si="12">H24+I24+J24</f>
        <v>0</v>
      </c>
      <c r="N24" s="440">
        <f t="shared" si="10"/>
        <v>0</v>
      </c>
      <c r="O24" s="428">
        <f t="shared" si="11"/>
        <v>0</v>
      </c>
    </row>
    <row r="25" spans="2:15" x14ac:dyDescent="0.2">
      <c r="B25" s="2" t="s">
        <v>138</v>
      </c>
      <c r="C25" s="438"/>
      <c r="D25" s="438"/>
      <c r="E25" s="438"/>
      <c r="F25" s="438"/>
      <c r="G25" s="438"/>
      <c r="H25" s="438"/>
      <c r="I25" s="438"/>
      <c r="J25" s="438"/>
      <c r="K25" s="438"/>
      <c r="L25" s="438"/>
      <c r="M25" s="439" t="e">
        <f>-IF(#REF!="Fast beløp",#REF!,[4]Budsjett!DY56)</f>
        <v>#REF!</v>
      </c>
      <c r="N25" s="440">
        <f t="shared" si="10"/>
        <v>0</v>
      </c>
      <c r="O25" s="428">
        <f t="shared" si="11"/>
        <v>0</v>
      </c>
    </row>
    <row r="26" spans="2:15" x14ac:dyDescent="0.2">
      <c r="B26" s="2" t="s">
        <v>441</v>
      </c>
      <c r="C26" s="438"/>
      <c r="D26" s="438"/>
      <c r="E26" s="438"/>
      <c r="F26" s="438"/>
      <c r="G26" s="438"/>
      <c r="H26" s="438"/>
      <c r="I26" s="438"/>
      <c r="J26" s="438"/>
      <c r="K26" s="438"/>
      <c r="L26" s="438"/>
      <c r="M26" s="439">
        <f>-IF([4]Registrering!$B$28="Fast beløp",[4]Budsjett!U51,[4]Budsjett!DL56)</f>
        <v>44545203.039196923</v>
      </c>
      <c r="N26" s="440">
        <f t="shared" si="10"/>
        <v>0</v>
      </c>
      <c r="O26" s="428">
        <f t="shared" si="11"/>
        <v>0</v>
      </c>
    </row>
    <row r="27" spans="2:15" ht="15" x14ac:dyDescent="0.25">
      <c r="B27" s="12" t="s">
        <v>430</v>
      </c>
      <c r="C27" s="51">
        <f>SUM(C22:C26)</f>
        <v>0</v>
      </c>
      <c r="D27" s="51">
        <f t="shared" ref="D27:M27" si="13">SUM(D22:D26)</f>
        <v>0</v>
      </c>
      <c r="E27" s="51">
        <f t="shared" si="13"/>
        <v>0</v>
      </c>
      <c r="F27" s="51">
        <f t="shared" si="13"/>
        <v>0</v>
      </c>
      <c r="G27" s="51">
        <f t="shared" si="13"/>
        <v>0</v>
      </c>
      <c r="H27" s="51">
        <f t="shared" si="13"/>
        <v>0</v>
      </c>
      <c r="I27" s="51">
        <f t="shared" si="13"/>
        <v>0</v>
      </c>
      <c r="J27" s="51">
        <f t="shared" si="13"/>
        <v>0</v>
      </c>
      <c r="K27" s="51">
        <f t="shared" si="13"/>
        <v>0</v>
      </c>
      <c r="L27" s="51">
        <f t="shared" si="13"/>
        <v>0</v>
      </c>
      <c r="M27" s="51" t="e">
        <f t="shared" si="13"/>
        <v>#REF!</v>
      </c>
      <c r="N27" s="77">
        <f>SUM(N22:N26)</f>
        <v>0</v>
      </c>
      <c r="O27" s="429">
        <f>IFERROR(N27/N27,0)</f>
        <v>0</v>
      </c>
    </row>
    <row r="28" spans="2:15" x14ac:dyDescent="0.2">
      <c r="B28" s="52"/>
      <c r="C28" s="53"/>
      <c r="D28" s="53"/>
      <c r="E28" s="53"/>
      <c r="F28" s="53"/>
      <c r="G28" s="53"/>
      <c r="H28" s="53"/>
      <c r="I28" s="53"/>
      <c r="J28" s="53"/>
      <c r="K28" s="53"/>
      <c r="L28" s="53"/>
      <c r="M28" s="53"/>
      <c r="N28" s="53"/>
    </row>
    <row r="29" spans="2:15" ht="15" x14ac:dyDescent="0.25">
      <c r="B29" s="42" t="s">
        <v>442</v>
      </c>
    </row>
    <row r="30" spans="2:15" x14ac:dyDescent="0.2">
      <c r="B30" s="48"/>
      <c r="C30" s="48">
        <f>C4</f>
        <v>1</v>
      </c>
      <c r="D30" s="48">
        <f t="shared" ref="D30:L30" si="14">D4</f>
        <v>2</v>
      </c>
      <c r="E30" s="48">
        <f t="shared" si="14"/>
        <v>3</v>
      </c>
      <c r="F30" s="48">
        <f t="shared" si="14"/>
        <v>4</v>
      </c>
      <c r="G30" s="48">
        <f t="shared" si="14"/>
        <v>5</v>
      </c>
      <c r="H30" s="48">
        <f t="shared" si="14"/>
        <v>6</v>
      </c>
      <c r="I30" s="48">
        <f t="shared" si="14"/>
        <v>7</v>
      </c>
      <c r="J30" s="48">
        <f t="shared" si="14"/>
        <v>8</v>
      </c>
      <c r="K30" s="48">
        <f t="shared" si="14"/>
        <v>9</v>
      </c>
      <c r="L30" s="48">
        <f t="shared" si="14"/>
        <v>10</v>
      </c>
      <c r="M30" s="48" t="s">
        <v>450</v>
      </c>
      <c r="N30" s="48" t="s">
        <v>144</v>
      </c>
    </row>
    <row r="31" spans="2:15" x14ac:dyDescent="0.2">
      <c r="B31" s="2" t="s">
        <v>394</v>
      </c>
      <c r="C31" s="434"/>
      <c r="D31" s="434"/>
      <c r="E31" s="434"/>
      <c r="F31" s="434"/>
      <c r="G31" s="434"/>
      <c r="H31" s="434"/>
      <c r="I31" s="434"/>
      <c r="J31" s="434"/>
      <c r="K31" s="434"/>
      <c r="L31" s="434"/>
      <c r="M31" s="430" t="e">
        <f>-SUMIF([4]Budsjett!$DA$32:$DA$34,#REF!,[4]Budsjett!DL32:DL34)</f>
        <v>#VALUE!</v>
      </c>
      <c r="N31" s="424">
        <f>SUM(C31:L31)</f>
        <v>0</v>
      </c>
    </row>
    <row r="32" spans="2:15" x14ac:dyDescent="0.2">
      <c r="B32" s="2" t="s">
        <v>167</v>
      </c>
      <c r="C32" s="434"/>
      <c r="D32" s="434"/>
      <c r="E32" s="434"/>
      <c r="F32" s="434"/>
      <c r="G32" s="434"/>
      <c r="H32" s="434"/>
      <c r="I32" s="434"/>
      <c r="J32" s="434"/>
      <c r="K32" s="434"/>
      <c r="L32" s="434"/>
      <c r="M32" s="430" t="e">
        <f>-SUMIF([4]Budsjett!$DA$4:$DA$14,#REF!,[4]Budsjett!DL4:DL14)</f>
        <v>#VALUE!</v>
      </c>
      <c r="N32" s="424">
        <f t="shared" ref="N32:N37" si="15">SUM(C32:L32)</f>
        <v>0</v>
      </c>
    </row>
    <row r="33" spans="2:14" x14ac:dyDescent="0.2">
      <c r="B33" s="2" t="s">
        <v>443</v>
      </c>
      <c r="C33" s="434"/>
      <c r="D33" s="434"/>
      <c r="E33" s="434"/>
      <c r="F33" s="434"/>
      <c r="G33" s="434"/>
      <c r="H33" s="434"/>
      <c r="I33" s="434"/>
      <c r="J33" s="434"/>
      <c r="K33" s="434"/>
      <c r="L33" s="434"/>
      <c r="M33" s="430" t="e">
        <f>-SUMIF([4]Budsjett!$DA$4:$DA$14,#REF!,[4]Budsjett!DL4:DL14)</f>
        <v>#VALUE!</v>
      </c>
      <c r="N33" s="424">
        <f t="shared" si="15"/>
        <v>0</v>
      </c>
    </row>
    <row r="34" spans="2:14" x14ac:dyDescent="0.2">
      <c r="B34" s="2" t="s">
        <v>444</v>
      </c>
      <c r="C34" s="434"/>
      <c r="D34" s="434"/>
      <c r="E34" s="434"/>
      <c r="F34" s="434"/>
      <c r="G34" s="434"/>
      <c r="H34" s="434"/>
      <c r="I34" s="434"/>
      <c r="J34" s="434"/>
      <c r="K34" s="434"/>
      <c r="L34" s="434"/>
      <c r="M34" s="430">
        <f t="shared" ref="M34:M41" si="16">H34+I34+J34</f>
        <v>0</v>
      </c>
      <c r="N34" s="424">
        <f t="shared" si="15"/>
        <v>0</v>
      </c>
    </row>
    <row r="35" spans="2:14" x14ac:dyDescent="0.2">
      <c r="B35" s="2" t="s">
        <v>445</v>
      </c>
      <c r="C35" s="434"/>
      <c r="D35" s="434"/>
      <c r="E35" s="434"/>
      <c r="F35" s="434"/>
      <c r="G35" s="434"/>
      <c r="H35" s="434"/>
      <c r="I35" s="434"/>
      <c r="J35" s="434"/>
      <c r="K35" s="434"/>
      <c r="L35" s="434"/>
      <c r="M35" s="430">
        <f t="shared" si="16"/>
        <v>0</v>
      </c>
      <c r="N35" s="424">
        <f t="shared" si="15"/>
        <v>0</v>
      </c>
    </row>
    <row r="36" spans="2:14" x14ac:dyDescent="0.2">
      <c r="B36" s="2" t="s">
        <v>446</v>
      </c>
      <c r="C36" s="434"/>
      <c r="D36" s="434"/>
      <c r="E36" s="434"/>
      <c r="F36" s="434"/>
      <c r="G36" s="434"/>
      <c r="H36" s="434"/>
      <c r="I36" s="434"/>
      <c r="J36" s="434"/>
      <c r="K36" s="434"/>
      <c r="L36" s="434"/>
      <c r="M36" s="430">
        <f t="shared" si="16"/>
        <v>0</v>
      </c>
      <c r="N36" s="424">
        <f t="shared" si="15"/>
        <v>0</v>
      </c>
    </row>
    <row r="37" spans="2:14" x14ac:dyDescent="0.2">
      <c r="B37" s="2" t="s">
        <v>399</v>
      </c>
      <c r="C37" s="434"/>
      <c r="D37" s="434"/>
      <c r="E37" s="434"/>
      <c r="F37" s="434"/>
      <c r="G37" s="434"/>
      <c r="H37" s="434"/>
      <c r="I37" s="434"/>
      <c r="J37" s="434"/>
      <c r="K37" s="434"/>
      <c r="L37" s="434"/>
      <c r="M37" s="430">
        <f t="shared" si="16"/>
        <v>0</v>
      </c>
      <c r="N37" s="424">
        <f t="shared" si="15"/>
        <v>0</v>
      </c>
    </row>
    <row r="38" spans="2:14" ht="15" x14ac:dyDescent="0.25">
      <c r="B38" s="12" t="s">
        <v>447</v>
      </c>
      <c r="C38" s="51">
        <f t="shared" ref="C38:M38" si="17">SUM(C31:C37)</f>
        <v>0</v>
      </c>
      <c r="D38" s="51">
        <f t="shared" si="17"/>
        <v>0</v>
      </c>
      <c r="E38" s="51">
        <f t="shared" si="17"/>
        <v>0</v>
      </c>
      <c r="F38" s="51">
        <f t="shared" si="17"/>
        <v>0</v>
      </c>
      <c r="G38" s="51">
        <f t="shared" si="17"/>
        <v>0</v>
      </c>
      <c r="H38" s="51">
        <f t="shared" si="17"/>
        <v>0</v>
      </c>
      <c r="I38" s="51">
        <f t="shared" si="17"/>
        <v>0</v>
      </c>
      <c r="J38" s="51">
        <f t="shared" si="17"/>
        <v>0</v>
      </c>
      <c r="K38" s="51">
        <f t="shared" si="17"/>
        <v>0</v>
      </c>
      <c r="L38" s="51">
        <f t="shared" si="17"/>
        <v>0</v>
      </c>
      <c r="M38" s="51" t="e">
        <f t="shared" si="17"/>
        <v>#VALUE!</v>
      </c>
      <c r="N38" s="51">
        <f>SUM(N31:N37)</f>
        <v>0</v>
      </c>
    </row>
    <row r="39" spans="2:14" x14ac:dyDescent="0.2">
      <c r="B39" t="s">
        <v>427</v>
      </c>
      <c r="C39" s="438"/>
      <c r="D39" s="438"/>
      <c r="E39" s="438"/>
      <c r="F39" s="438"/>
      <c r="G39" s="438"/>
      <c r="H39" s="438"/>
      <c r="I39" s="438"/>
      <c r="J39" s="438"/>
      <c r="K39" s="438"/>
      <c r="L39" s="438"/>
      <c r="M39" s="430">
        <f t="shared" si="16"/>
        <v>0</v>
      </c>
      <c r="N39" s="424">
        <f>SUM(C39:L39)</f>
        <v>0</v>
      </c>
    </row>
    <row r="40" spans="2:14" x14ac:dyDescent="0.2">
      <c r="B40" t="s">
        <v>428</v>
      </c>
      <c r="C40" s="438"/>
      <c r="D40" s="438"/>
      <c r="E40" s="438"/>
      <c r="F40" s="438"/>
      <c r="G40" s="438"/>
      <c r="H40" s="438"/>
      <c r="I40" s="438"/>
      <c r="J40" s="438"/>
      <c r="K40" s="438"/>
      <c r="L40" s="438"/>
      <c r="M40" s="430">
        <f t="shared" si="16"/>
        <v>0</v>
      </c>
      <c r="N40" s="424">
        <f t="shared" ref="N40:N41" si="18">SUM(C40:L40)</f>
        <v>0</v>
      </c>
    </row>
    <row r="41" spans="2:14" x14ac:dyDescent="0.2">
      <c r="B41" t="s">
        <v>429</v>
      </c>
      <c r="C41" s="438"/>
      <c r="D41" s="438"/>
      <c r="E41" s="438"/>
      <c r="F41" s="438"/>
      <c r="G41" s="438"/>
      <c r="H41" s="438"/>
      <c r="I41" s="438"/>
      <c r="J41" s="438"/>
      <c r="K41" s="438"/>
      <c r="L41" s="438"/>
      <c r="M41" s="430">
        <f t="shared" si="16"/>
        <v>0</v>
      </c>
      <c r="N41" s="424">
        <f t="shared" si="18"/>
        <v>0</v>
      </c>
    </row>
    <row r="42" spans="2:14" ht="15" x14ac:dyDescent="0.25">
      <c r="B42" s="12" t="s">
        <v>140</v>
      </c>
      <c r="C42" s="51">
        <f>SUM(C38:C41)</f>
        <v>0</v>
      </c>
      <c r="D42" s="51">
        <f t="shared" ref="D42:N42" si="19">SUM(D38:D41)</f>
        <v>0</v>
      </c>
      <c r="E42" s="51">
        <f t="shared" si="19"/>
        <v>0</v>
      </c>
      <c r="F42" s="51">
        <f t="shared" si="19"/>
        <v>0</v>
      </c>
      <c r="G42" s="51">
        <f t="shared" si="19"/>
        <v>0</v>
      </c>
      <c r="H42" s="51">
        <f t="shared" si="19"/>
        <v>0</v>
      </c>
      <c r="I42" s="51">
        <f t="shared" si="19"/>
        <v>0</v>
      </c>
      <c r="J42" s="51">
        <f t="shared" si="19"/>
        <v>0</v>
      </c>
      <c r="K42" s="51">
        <f t="shared" si="19"/>
        <v>0</v>
      </c>
      <c r="L42" s="51">
        <f t="shared" si="19"/>
        <v>0</v>
      </c>
      <c r="M42" s="51" t="e">
        <f t="shared" si="19"/>
        <v>#VALUE!</v>
      </c>
      <c r="N42" s="51">
        <f t="shared" si="19"/>
        <v>0</v>
      </c>
    </row>
    <row r="43" spans="2:14" x14ac:dyDescent="0.2">
      <c r="B43" s="52"/>
      <c r="C43" s="53"/>
      <c r="D43" s="53"/>
      <c r="E43" s="53"/>
      <c r="F43" s="53"/>
      <c r="G43" s="53"/>
      <c r="H43" s="53"/>
      <c r="I43" s="53"/>
      <c r="J43" s="53"/>
      <c r="K43" s="53"/>
      <c r="L43" s="53"/>
      <c r="M43" s="53"/>
      <c r="N43" s="53"/>
    </row>
    <row r="47" spans="2:14" x14ac:dyDescent="0.2">
      <c r="C47" s="53"/>
    </row>
  </sheetData>
  <sheetProtection algorithmName="SHA-512" hashValue="rKDhSc9X8VNx5dxe3l8z/avwJNbMzthOJknDVu0Uc3UO96XW2Yi0vVjP10OHOm1/kEKP8RlU+D2l8ZC34N+KdQ==" saltValue="4Bq/bld1irxlU2bf0Hedwg==" spinCount="100000" sheet="1" objects="1" scenarios="1"/>
  <pageMargins left="0.7" right="0.7" top="0.75" bottom="0.75" header="0.3" footer="0.3"/>
  <legacyDrawing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1">
    <tabColor rgb="FF7030A0"/>
  </sheetPr>
  <dimension ref="B1:O47"/>
  <sheetViews>
    <sheetView showGridLines="0" workbookViewId="0">
      <selection activeCell="C15" sqref="C15"/>
    </sheetView>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425</v>
      </c>
      <c r="C1" s="196" t="s">
        <v>621</v>
      </c>
      <c r="E1" s="431"/>
      <c r="F1" s="432"/>
      <c r="G1" s="432"/>
      <c r="H1" s="433"/>
    </row>
    <row r="3" spans="2:14" ht="15" x14ac:dyDescent="0.25">
      <c r="B3" s="42" t="s">
        <v>426</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450</v>
      </c>
      <c r="N4" s="48" t="s">
        <v>144</v>
      </c>
    </row>
    <row r="5" spans="2:14" x14ac:dyDescent="0.2">
      <c r="B5" s="2" t="s">
        <v>214</v>
      </c>
      <c r="C5" s="434"/>
      <c r="D5" s="434"/>
      <c r="E5" s="434"/>
      <c r="F5" s="434"/>
      <c r="G5" s="434"/>
      <c r="H5" s="434"/>
      <c r="I5" s="434"/>
      <c r="J5" s="434"/>
      <c r="K5" s="434"/>
      <c r="L5" s="434"/>
      <c r="M5" s="424">
        <f>H5+I5+J5</f>
        <v>0</v>
      </c>
      <c r="N5" s="424">
        <f>SUM(C5:L5)</f>
        <v>0</v>
      </c>
    </row>
    <row r="6" spans="2:14" x14ac:dyDescent="0.2">
      <c r="B6" s="2" t="s">
        <v>427</v>
      </c>
      <c r="C6" s="435"/>
      <c r="D6" s="434"/>
      <c r="E6" s="434"/>
      <c r="F6" s="434"/>
      <c r="G6" s="434"/>
      <c r="H6" s="434"/>
      <c r="I6" s="434"/>
      <c r="J6" s="434"/>
      <c r="K6" s="434"/>
      <c r="L6" s="434"/>
      <c r="M6" s="424">
        <f t="shared" ref="M6" si="0">H6+I6+J6</f>
        <v>0</v>
      </c>
      <c r="N6" s="424">
        <f t="shared" ref="N6:N8" si="1">SUM(C6:L6)</f>
        <v>0</v>
      </c>
    </row>
    <row r="7" spans="2:14" x14ac:dyDescent="0.2">
      <c r="B7" s="2" t="s">
        <v>428</v>
      </c>
      <c r="C7" s="434"/>
      <c r="D7" s="434"/>
      <c r="E7" s="434"/>
      <c r="F7" s="434"/>
      <c r="G7" s="434"/>
      <c r="H7" s="434"/>
      <c r="I7" s="434"/>
      <c r="J7" s="434"/>
      <c r="K7" s="434"/>
      <c r="L7" s="434"/>
      <c r="M7" s="424">
        <f>[4]Budsjett!U42+[4]Budsjett!U43</f>
        <v>0</v>
      </c>
      <c r="N7" s="424">
        <f t="shared" si="1"/>
        <v>0</v>
      </c>
    </row>
    <row r="8" spans="2:14" x14ac:dyDescent="0.2">
      <c r="B8" s="2" t="s">
        <v>429</v>
      </c>
      <c r="C8" s="434"/>
      <c r="D8" s="434"/>
      <c r="E8" s="434"/>
      <c r="F8" s="434"/>
      <c r="G8" s="434"/>
      <c r="H8" s="434"/>
      <c r="I8" s="434"/>
      <c r="J8" s="434"/>
      <c r="K8" s="434"/>
      <c r="L8" s="434"/>
      <c r="M8" s="424" t="e" vm="1">
        <f>[4]Prosjektcontroller!N20</f>
        <v>#VALUE!</v>
      </c>
      <c r="N8" s="424">
        <f t="shared" si="1"/>
        <v>0</v>
      </c>
    </row>
    <row r="9" spans="2:14" ht="15" x14ac:dyDescent="0.25">
      <c r="B9" s="12" t="s">
        <v>430</v>
      </c>
      <c r="C9" s="51">
        <f t="shared" ref="C9:M9" si="2">SUM(C5:C8)</f>
        <v>0</v>
      </c>
      <c r="D9" s="51">
        <f t="shared" si="2"/>
        <v>0</v>
      </c>
      <c r="E9" s="51">
        <f t="shared" si="2"/>
        <v>0</v>
      </c>
      <c r="F9" s="51">
        <f t="shared" si="2"/>
        <v>0</v>
      </c>
      <c r="G9" s="51">
        <f t="shared" si="2"/>
        <v>0</v>
      </c>
      <c r="H9" s="51">
        <f t="shared" si="2"/>
        <v>0</v>
      </c>
      <c r="I9" s="51">
        <f t="shared" si="2"/>
        <v>0</v>
      </c>
      <c r="J9" s="51">
        <f t="shared" si="2"/>
        <v>0</v>
      </c>
      <c r="K9" s="51">
        <f t="shared" si="2"/>
        <v>0</v>
      </c>
      <c r="L9" s="51">
        <f t="shared" si="2"/>
        <v>0</v>
      </c>
      <c r="M9" s="51" t="e" vm="2">
        <f t="shared" si="2"/>
        <v>#VALUE!</v>
      </c>
      <c r="N9" s="51">
        <f>SUM(N5:N8)</f>
        <v>0</v>
      </c>
    </row>
    <row r="10" spans="2:14" x14ac:dyDescent="0.2">
      <c r="C10" s="43"/>
      <c r="D10" s="43"/>
      <c r="E10" s="43"/>
      <c r="F10" s="43"/>
      <c r="G10" s="43"/>
      <c r="H10" s="43"/>
      <c r="I10" s="43"/>
      <c r="J10" s="43"/>
      <c r="K10" s="43"/>
      <c r="L10" s="43"/>
      <c r="M10" s="43"/>
      <c r="N10" s="43"/>
    </row>
    <row r="11" spans="2:14" ht="15" x14ac:dyDescent="0.25">
      <c r="B11" s="42" t="s">
        <v>431</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s="2" t="s">
        <v>432</v>
      </c>
      <c r="C13" s="436"/>
      <c r="D13" s="436"/>
      <c r="E13" s="436"/>
      <c r="F13" s="436"/>
      <c r="G13" s="436"/>
      <c r="H13" s="436"/>
      <c r="I13" s="436"/>
      <c r="J13" s="436"/>
      <c r="K13" s="436"/>
      <c r="L13" s="436"/>
      <c r="M13" s="424">
        <f>H13+I13+J13</f>
        <v>0</v>
      </c>
      <c r="N13" s="424">
        <f>SUM(C13:L13)</f>
        <v>0</v>
      </c>
    </row>
    <row r="14" spans="2:14" x14ac:dyDescent="0.2">
      <c r="B14" s="2" t="s">
        <v>433</v>
      </c>
      <c r="C14" s="437"/>
      <c r="D14" s="437"/>
      <c r="E14" s="437"/>
      <c r="F14" s="437"/>
      <c r="G14" s="437"/>
      <c r="H14" s="437"/>
      <c r="I14" s="437"/>
      <c r="J14" s="437"/>
      <c r="K14" s="437"/>
      <c r="L14" s="437"/>
      <c r="M14" s="424">
        <f t="shared" ref="M14:M17" si="4">H14+I14+J14</f>
        <v>0</v>
      </c>
      <c r="N14" s="424">
        <f t="shared" ref="N14:N17" si="5">SUM(C14:L14)</f>
        <v>0</v>
      </c>
    </row>
    <row r="15" spans="2:14" x14ac:dyDescent="0.2">
      <c r="B15" s="2" t="s">
        <v>434</v>
      </c>
      <c r="C15" s="424">
        <f>C9-C13-C14-C16-C17</f>
        <v>0</v>
      </c>
      <c r="D15" s="424">
        <f t="shared" ref="D15:L15" si="6">D9-D13-D14-D16-D17</f>
        <v>0</v>
      </c>
      <c r="E15" s="424">
        <f t="shared" si="6"/>
        <v>0</v>
      </c>
      <c r="F15" s="424">
        <f t="shared" si="6"/>
        <v>0</v>
      </c>
      <c r="G15" s="424">
        <f t="shared" si="6"/>
        <v>0</v>
      </c>
      <c r="H15" s="424">
        <f t="shared" si="6"/>
        <v>0</v>
      </c>
      <c r="I15" s="424">
        <f t="shared" si="6"/>
        <v>0</v>
      </c>
      <c r="J15" s="424">
        <f t="shared" si="6"/>
        <v>0</v>
      </c>
      <c r="K15" s="424">
        <f t="shared" si="6"/>
        <v>0</v>
      </c>
      <c r="L15" s="424">
        <f t="shared" si="6"/>
        <v>0</v>
      </c>
      <c r="M15" s="424">
        <f t="shared" si="4"/>
        <v>0</v>
      </c>
      <c r="N15" s="424">
        <f t="shared" si="5"/>
        <v>0</v>
      </c>
    </row>
    <row r="16" spans="2:14" x14ac:dyDescent="0.2">
      <c r="B16" s="2" t="s">
        <v>435</v>
      </c>
      <c r="C16" s="438"/>
      <c r="D16" s="438"/>
      <c r="E16" s="438"/>
      <c r="F16" s="438"/>
      <c r="G16" s="438"/>
      <c r="H16" s="438"/>
      <c r="I16" s="438"/>
      <c r="J16" s="438"/>
      <c r="K16" s="438"/>
      <c r="L16" s="438"/>
      <c r="M16" s="424">
        <f t="shared" si="4"/>
        <v>0</v>
      </c>
      <c r="N16" s="424">
        <f t="shared" si="5"/>
        <v>0</v>
      </c>
    </row>
    <row r="17" spans="2:15" x14ac:dyDescent="0.2">
      <c r="B17" s="2" t="s">
        <v>436</v>
      </c>
      <c r="C17" s="438"/>
      <c r="D17" s="438"/>
      <c r="E17" s="438"/>
      <c r="F17" s="438"/>
      <c r="G17" s="438"/>
      <c r="H17" s="438"/>
      <c r="I17" s="438"/>
      <c r="J17" s="438"/>
      <c r="K17" s="438"/>
      <c r="L17" s="438"/>
      <c r="M17" s="424">
        <f t="shared" si="4"/>
        <v>0</v>
      </c>
      <c r="N17" s="424">
        <f t="shared" si="5"/>
        <v>0</v>
      </c>
    </row>
    <row r="18" spans="2:15" ht="15" x14ac:dyDescent="0.25">
      <c r="B18" s="12" t="s">
        <v>430</v>
      </c>
      <c r="C18" s="51">
        <f>SUM(C13:C17)</f>
        <v>0</v>
      </c>
      <c r="D18" s="51">
        <f t="shared" ref="D18:M18" si="7">SUM(D14:D17)</f>
        <v>0</v>
      </c>
      <c r="E18" s="51">
        <f t="shared" si="7"/>
        <v>0</v>
      </c>
      <c r="F18" s="51">
        <f t="shared" si="7"/>
        <v>0</v>
      </c>
      <c r="G18" s="51">
        <f t="shared" si="7"/>
        <v>0</v>
      </c>
      <c r="H18" s="51">
        <f t="shared" si="7"/>
        <v>0</v>
      </c>
      <c r="I18" s="51">
        <f t="shared" si="7"/>
        <v>0</v>
      </c>
      <c r="J18" s="51">
        <f t="shared" si="7"/>
        <v>0</v>
      </c>
      <c r="K18" s="51">
        <f t="shared" si="7"/>
        <v>0</v>
      </c>
      <c r="L18" s="51">
        <f t="shared" si="7"/>
        <v>0</v>
      </c>
      <c r="M18" s="51">
        <f t="shared" si="7"/>
        <v>0</v>
      </c>
      <c r="N18" s="51">
        <f t="shared" ref="N18" si="8">SUM(N13:N17)</f>
        <v>0</v>
      </c>
    </row>
    <row r="20" spans="2:15" ht="15" x14ac:dyDescent="0.25">
      <c r="B20" s="42" t="s">
        <v>437</v>
      </c>
    </row>
    <row r="21" spans="2:15" x14ac:dyDescent="0.2">
      <c r="B21" s="48"/>
      <c r="C21" s="48">
        <f>C4</f>
        <v>1</v>
      </c>
      <c r="D21" s="48">
        <f t="shared" ref="D21:L21" si="9">D4</f>
        <v>2</v>
      </c>
      <c r="E21" s="48">
        <f t="shared" si="9"/>
        <v>3</v>
      </c>
      <c r="F21" s="48">
        <f t="shared" si="9"/>
        <v>4</v>
      </c>
      <c r="G21" s="48">
        <f t="shared" si="9"/>
        <v>5</v>
      </c>
      <c r="H21" s="48">
        <f t="shared" si="9"/>
        <v>6</v>
      </c>
      <c r="I21" s="48">
        <f t="shared" si="9"/>
        <v>7</v>
      </c>
      <c r="J21" s="48">
        <f t="shared" si="9"/>
        <v>8</v>
      </c>
      <c r="K21" s="48">
        <f t="shared" si="9"/>
        <v>9</v>
      </c>
      <c r="L21" s="48">
        <f t="shared" si="9"/>
        <v>10</v>
      </c>
      <c r="M21" s="48" t="s">
        <v>450</v>
      </c>
      <c r="N21" s="48" t="s">
        <v>144</v>
      </c>
      <c r="O21" s="48" t="s">
        <v>438</v>
      </c>
    </row>
    <row r="22" spans="2:15" x14ac:dyDescent="0.2">
      <c r="B22" s="2" t="s">
        <v>439</v>
      </c>
      <c r="C22" s="438"/>
      <c r="D22" s="438"/>
      <c r="E22" s="438"/>
      <c r="F22" s="438"/>
      <c r="G22" s="438"/>
      <c r="H22" s="438"/>
      <c r="I22" s="438"/>
      <c r="J22" s="438"/>
      <c r="K22" s="438"/>
      <c r="L22" s="438"/>
      <c r="M22" s="439">
        <f>H22+I22+J22</f>
        <v>0</v>
      </c>
      <c r="N22" s="440">
        <f>SUM(C22:L22)</f>
        <v>0</v>
      </c>
      <c r="O22" s="428">
        <f>IFERROR(N22/$N$27*100,0)</f>
        <v>0</v>
      </c>
    </row>
    <row r="23" spans="2:15" x14ac:dyDescent="0.2">
      <c r="B23" s="2" t="s">
        <v>134</v>
      </c>
      <c r="C23" s="438"/>
      <c r="D23" s="438"/>
      <c r="E23" s="438"/>
      <c r="F23" s="438"/>
      <c r="G23" s="438"/>
      <c r="H23" s="438"/>
      <c r="I23" s="438"/>
      <c r="J23" s="438"/>
      <c r="K23" s="438"/>
      <c r="L23" s="438"/>
      <c r="M23" s="439" t="e">
        <f>-IF(#REF!="Fast beløp",#REF!,[4]Budsjett!EL56)</f>
        <v>#REF!</v>
      </c>
      <c r="N23" s="440">
        <f t="shared" ref="N23:N26" si="10">SUM(C23:L23)</f>
        <v>0</v>
      </c>
      <c r="O23" s="428">
        <f t="shared" ref="O23:O26" si="11">IFERROR(N23/$N$27*100,0)</f>
        <v>0</v>
      </c>
    </row>
    <row r="24" spans="2:15" x14ac:dyDescent="0.2">
      <c r="B24" s="2" t="s">
        <v>440</v>
      </c>
      <c r="C24" s="438"/>
      <c r="D24" s="438"/>
      <c r="E24" s="438"/>
      <c r="F24" s="438"/>
      <c r="G24" s="438"/>
      <c r="H24" s="438"/>
      <c r="I24" s="438"/>
      <c r="J24" s="438"/>
      <c r="K24" s="438"/>
      <c r="L24" s="438"/>
      <c r="M24" s="439">
        <f t="shared" ref="M24" si="12">H24+I24+J24</f>
        <v>0</v>
      </c>
      <c r="N24" s="440">
        <f t="shared" si="10"/>
        <v>0</v>
      </c>
      <c r="O24" s="428">
        <f t="shared" si="11"/>
        <v>0</v>
      </c>
    </row>
    <row r="25" spans="2:15" x14ac:dyDescent="0.2">
      <c r="B25" s="2" t="s">
        <v>138</v>
      </c>
      <c r="C25" s="438"/>
      <c r="D25" s="438"/>
      <c r="E25" s="438"/>
      <c r="F25" s="438"/>
      <c r="G25" s="438"/>
      <c r="H25" s="438"/>
      <c r="I25" s="438"/>
      <c r="J25" s="438"/>
      <c r="K25" s="438"/>
      <c r="L25" s="438"/>
      <c r="M25" s="439" t="e">
        <f>-IF(#REF!="Fast beløp",#REF!,[4]Budsjett!DY56)</f>
        <v>#REF!</v>
      </c>
      <c r="N25" s="440">
        <f t="shared" si="10"/>
        <v>0</v>
      </c>
      <c r="O25" s="428">
        <f t="shared" si="11"/>
        <v>0</v>
      </c>
    </row>
    <row r="26" spans="2:15" x14ac:dyDescent="0.2">
      <c r="B26" s="2" t="s">
        <v>441</v>
      </c>
      <c r="C26" s="434"/>
      <c r="D26" s="434"/>
      <c r="E26" s="434"/>
      <c r="F26" s="434"/>
      <c r="G26" s="434"/>
      <c r="H26" s="434"/>
      <c r="I26" s="434"/>
      <c r="J26" s="434"/>
      <c r="K26" s="434"/>
      <c r="L26" s="434"/>
      <c r="M26" s="439">
        <f>-IF([4]Registrering!$B$28="Fast beløp",[4]Budsjett!U51,[4]Budsjett!DL56)</f>
        <v>44545203.039196923</v>
      </c>
      <c r="N26" s="440">
        <f t="shared" si="10"/>
        <v>0</v>
      </c>
      <c r="O26" s="428">
        <f t="shared" si="11"/>
        <v>0</v>
      </c>
    </row>
    <row r="27" spans="2:15" ht="15" x14ac:dyDescent="0.25">
      <c r="B27" s="12" t="s">
        <v>430</v>
      </c>
      <c r="C27" s="51">
        <f>SUM(C22:C26)</f>
        <v>0</v>
      </c>
      <c r="D27" s="51">
        <f t="shared" ref="D27:M27" si="13">SUM(D22:D26)</f>
        <v>0</v>
      </c>
      <c r="E27" s="51">
        <f t="shared" si="13"/>
        <v>0</v>
      </c>
      <c r="F27" s="51">
        <f t="shared" si="13"/>
        <v>0</v>
      </c>
      <c r="G27" s="51">
        <f t="shared" si="13"/>
        <v>0</v>
      </c>
      <c r="H27" s="51">
        <f t="shared" si="13"/>
        <v>0</v>
      </c>
      <c r="I27" s="51">
        <f t="shared" si="13"/>
        <v>0</v>
      </c>
      <c r="J27" s="51">
        <f t="shared" si="13"/>
        <v>0</v>
      </c>
      <c r="K27" s="51">
        <f t="shared" si="13"/>
        <v>0</v>
      </c>
      <c r="L27" s="51">
        <f t="shared" si="13"/>
        <v>0</v>
      </c>
      <c r="M27" s="51" t="e">
        <f t="shared" si="13"/>
        <v>#REF!</v>
      </c>
      <c r="N27" s="77">
        <f>SUM(N22:N26)</f>
        <v>0</v>
      </c>
      <c r="O27" s="429">
        <f>IFERROR(N27/N27,0)</f>
        <v>0</v>
      </c>
    </row>
    <row r="28" spans="2:15" x14ac:dyDescent="0.2">
      <c r="B28" s="52"/>
      <c r="C28" s="53"/>
      <c r="D28" s="53"/>
      <c r="E28" s="53"/>
      <c r="F28" s="53"/>
      <c r="G28" s="53"/>
      <c r="H28" s="53"/>
      <c r="I28" s="53"/>
      <c r="J28" s="53"/>
      <c r="K28" s="53"/>
      <c r="L28" s="53"/>
      <c r="M28" s="53"/>
      <c r="N28" s="53"/>
    </row>
    <row r="29" spans="2:15" ht="15" x14ac:dyDescent="0.25">
      <c r="B29" s="42" t="s">
        <v>442</v>
      </c>
    </row>
    <row r="30" spans="2:15" x14ac:dyDescent="0.2">
      <c r="B30" s="48"/>
      <c r="C30" s="48">
        <f>C4</f>
        <v>1</v>
      </c>
      <c r="D30" s="48">
        <f t="shared" ref="D30:L30" si="14">D4</f>
        <v>2</v>
      </c>
      <c r="E30" s="48">
        <f t="shared" si="14"/>
        <v>3</v>
      </c>
      <c r="F30" s="48">
        <f t="shared" si="14"/>
        <v>4</v>
      </c>
      <c r="G30" s="48">
        <f t="shared" si="14"/>
        <v>5</v>
      </c>
      <c r="H30" s="48">
        <f t="shared" si="14"/>
        <v>6</v>
      </c>
      <c r="I30" s="48">
        <f t="shared" si="14"/>
        <v>7</v>
      </c>
      <c r="J30" s="48">
        <f t="shared" si="14"/>
        <v>8</v>
      </c>
      <c r="K30" s="48">
        <f t="shared" si="14"/>
        <v>9</v>
      </c>
      <c r="L30" s="48">
        <f t="shared" si="14"/>
        <v>10</v>
      </c>
      <c r="M30" s="48" t="s">
        <v>450</v>
      </c>
      <c r="N30" s="48" t="s">
        <v>144</v>
      </c>
    </row>
    <row r="31" spans="2:15" x14ac:dyDescent="0.2">
      <c r="B31" s="2" t="s">
        <v>394</v>
      </c>
      <c r="C31" s="434"/>
      <c r="D31" s="434"/>
      <c r="E31" s="434"/>
      <c r="F31" s="434"/>
      <c r="G31" s="434"/>
      <c r="H31" s="434"/>
      <c r="I31" s="434"/>
      <c r="J31" s="434"/>
      <c r="K31" s="434"/>
      <c r="L31" s="434"/>
      <c r="M31" s="430" t="e">
        <f>-SUMIF([4]Budsjett!$DA$32:$DA$34,#REF!,[4]Budsjett!DL32:DL34)</f>
        <v>#VALUE!</v>
      </c>
      <c r="N31" s="424">
        <f>SUM(C31:L31)</f>
        <v>0</v>
      </c>
    </row>
    <row r="32" spans="2:15" x14ac:dyDescent="0.2">
      <c r="B32" s="2" t="s">
        <v>167</v>
      </c>
      <c r="C32" s="434"/>
      <c r="D32" s="434"/>
      <c r="E32" s="434"/>
      <c r="F32" s="434"/>
      <c r="G32" s="434"/>
      <c r="H32" s="434"/>
      <c r="I32" s="434"/>
      <c r="J32" s="434"/>
      <c r="K32" s="434"/>
      <c r="L32" s="434"/>
      <c r="M32" s="430" t="e">
        <f>-SUMIF([4]Budsjett!$DA$4:$DA$14,#REF!,[4]Budsjett!DL4:DL14)</f>
        <v>#VALUE!</v>
      </c>
      <c r="N32" s="424">
        <f t="shared" ref="N32:N37" si="15">SUM(C32:L32)</f>
        <v>0</v>
      </c>
    </row>
    <row r="33" spans="2:14" x14ac:dyDescent="0.2">
      <c r="B33" s="2" t="s">
        <v>443</v>
      </c>
      <c r="C33" s="434"/>
      <c r="D33" s="434"/>
      <c r="E33" s="434"/>
      <c r="F33" s="434"/>
      <c r="G33" s="434"/>
      <c r="H33" s="434"/>
      <c r="I33" s="434"/>
      <c r="J33" s="434"/>
      <c r="K33" s="434"/>
      <c r="L33" s="434"/>
      <c r="M33" s="430" t="e">
        <f>-SUMIF([4]Budsjett!$DA$4:$DA$14,#REF!,[4]Budsjett!DL4:DL14)</f>
        <v>#VALUE!</v>
      </c>
      <c r="N33" s="424">
        <f t="shared" si="15"/>
        <v>0</v>
      </c>
    </row>
    <row r="34" spans="2:14" x14ac:dyDescent="0.2">
      <c r="B34" s="2" t="s">
        <v>444</v>
      </c>
      <c r="C34" s="434"/>
      <c r="D34" s="434"/>
      <c r="E34" s="434"/>
      <c r="F34" s="434"/>
      <c r="G34" s="434"/>
      <c r="H34" s="434"/>
      <c r="I34" s="434"/>
      <c r="J34" s="434"/>
      <c r="K34" s="434"/>
      <c r="L34" s="434"/>
      <c r="M34" s="430">
        <f t="shared" ref="M34:M41" si="16">H34+I34+J34</f>
        <v>0</v>
      </c>
      <c r="N34" s="424">
        <f t="shared" si="15"/>
        <v>0</v>
      </c>
    </row>
    <row r="35" spans="2:14" x14ac:dyDescent="0.2">
      <c r="B35" s="2" t="s">
        <v>445</v>
      </c>
      <c r="C35" s="434"/>
      <c r="D35" s="434"/>
      <c r="E35" s="434"/>
      <c r="F35" s="434"/>
      <c r="G35" s="434"/>
      <c r="H35" s="434"/>
      <c r="I35" s="434"/>
      <c r="J35" s="434"/>
      <c r="K35" s="434"/>
      <c r="L35" s="434"/>
      <c r="M35" s="430">
        <f t="shared" si="16"/>
        <v>0</v>
      </c>
      <c r="N35" s="424">
        <f t="shared" si="15"/>
        <v>0</v>
      </c>
    </row>
    <row r="36" spans="2:14" x14ac:dyDescent="0.2">
      <c r="B36" s="2" t="s">
        <v>446</v>
      </c>
      <c r="C36" s="434"/>
      <c r="D36" s="434"/>
      <c r="E36" s="434"/>
      <c r="F36" s="434"/>
      <c r="G36" s="434"/>
      <c r="H36" s="434"/>
      <c r="I36" s="434"/>
      <c r="J36" s="434"/>
      <c r="K36" s="434"/>
      <c r="L36" s="434"/>
      <c r="M36" s="430">
        <f t="shared" si="16"/>
        <v>0</v>
      </c>
      <c r="N36" s="424">
        <f t="shared" si="15"/>
        <v>0</v>
      </c>
    </row>
    <row r="37" spans="2:14" x14ac:dyDescent="0.2">
      <c r="B37" s="2" t="s">
        <v>399</v>
      </c>
      <c r="C37" s="434"/>
      <c r="D37" s="434"/>
      <c r="E37" s="434"/>
      <c r="F37" s="434"/>
      <c r="G37" s="434"/>
      <c r="H37" s="434"/>
      <c r="I37" s="434"/>
      <c r="J37" s="434"/>
      <c r="K37" s="434"/>
      <c r="L37" s="434"/>
      <c r="M37" s="430">
        <f t="shared" si="16"/>
        <v>0</v>
      </c>
      <c r="N37" s="424">
        <f t="shared" si="15"/>
        <v>0</v>
      </c>
    </row>
    <row r="38" spans="2:14" ht="15" x14ac:dyDescent="0.25">
      <c r="B38" s="12" t="s">
        <v>447</v>
      </c>
      <c r="C38" s="51">
        <f t="shared" ref="C38:M38" si="17">SUM(C31:C37)</f>
        <v>0</v>
      </c>
      <c r="D38" s="51">
        <f t="shared" si="17"/>
        <v>0</v>
      </c>
      <c r="E38" s="51">
        <f t="shared" si="17"/>
        <v>0</v>
      </c>
      <c r="F38" s="51">
        <f t="shared" si="17"/>
        <v>0</v>
      </c>
      <c r="G38" s="51">
        <f t="shared" si="17"/>
        <v>0</v>
      </c>
      <c r="H38" s="51">
        <f t="shared" si="17"/>
        <v>0</v>
      </c>
      <c r="I38" s="51">
        <f t="shared" si="17"/>
        <v>0</v>
      </c>
      <c r="J38" s="51">
        <f t="shared" si="17"/>
        <v>0</v>
      </c>
      <c r="K38" s="51">
        <f t="shared" si="17"/>
        <v>0</v>
      </c>
      <c r="L38" s="51">
        <f t="shared" si="17"/>
        <v>0</v>
      </c>
      <c r="M38" s="51" t="e">
        <f t="shared" si="17"/>
        <v>#VALUE!</v>
      </c>
      <c r="N38" s="51">
        <f>SUM(N31:N37)</f>
        <v>0</v>
      </c>
    </row>
    <row r="39" spans="2:14" x14ac:dyDescent="0.2">
      <c r="B39" t="s">
        <v>427</v>
      </c>
      <c r="C39" s="438"/>
      <c r="D39" s="438"/>
      <c r="E39" s="438"/>
      <c r="F39" s="438"/>
      <c r="G39" s="438"/>
      <c r="H39" s="438"/>
      <c r="I39" s="438"/>
      <c r="J39" s="438"/>
      <c r="K39" s="438"/>
      <c r="L39" s="438"/>
      <c r="M39" s="430">
        <f t="shared" si="16"/>
        <v>0</v>
      </c>
      <c r="N39" s="424">
        <f>SUM(C39:L39)</f>
        <v>0</v>
      </c>
    </row>
    <row r="40" spans="2:14" x14ac:dyDescent="0.2">
      <c r="B40" t="s">
        <v>428</v>
      </c>
      <c r="C40" s="438"/>
      <c r="D40" s="438"/>
      <c r="E40" s="438"/>
      <c r="F40" s="438"/>
      <c r="G40" s="438"/>
      <c r="H40" s="438"/>
      <c r="I40" s="438"/>
      <c r="J40" s="438"/>
      <c r="K40" s="438"/>
      <c r="L40" s="438"/>
      <c r="M40" s="430">
        <f t="shared" si="16"/>
        <v>0</v>
      </c>
      <c r="N40" s="424">
        <f t="shared" ref="N40:N41" si="18">SUM(C40:L40)</f>
        <v>0</v>
      </c>
    </row>
    <row r="41" spans="2:14" x14ac:dyDescent="0.2">
      <c r="B41" t="s">
        <v>429</v>
      </c>
      <c r="C41" s="438"/>
      <c r="D41" s="438"/>
      <c r="E41" s="438"/>
      <c r="F41" s="438"/>
      <c r="G41" s="438"/>
      <c r="H41" s="438"/>
      <c r="I41" s="438"/>
      <c r="J41" s="438"/>
      <c r="K41" s="438"/>
      <c r="L41" s="438"/>
      <c r="M41" s="430">
        <f t="shared" si="16"/>
        <v>0</v>
      </c>
      <c r="N41" s="424">
        <f t="shared" si="18"/>
        <v>0</v>
      </c>
    </row>
    <row r="42" spans="2:14" ht="15" x14ac:dyDescent="0.25">
      <c r="B42" s="12" t="s">
        <v>140</v>
      </c>
      <c r="C42" s="51">
        <f>SUM(C38:C41)</f>
        <v>0</v>
      </c>
      <c r="D42" s="51">
        <f t="shared" ref="D42:N42" si="19">SUM(D38:D41)</f>
        <v>0</v>
      </c>
      <c r="E42" s="51">
        <f t="shared" si="19"/>
        <v>0</v>
      </c>
      <c r="F42" s="51">
        <f t="shared" si="19"/>
        <v>0</v>
      </c>
      <c r="G42" s="51">
        <f t="shared" si="19"/>
        <v>0</v>
      </c>
      <c r="H42" s="51">
        <f t="shared" si="19"/>
        <v>0</v>
      </c>
      <c r="I42" s="51">
        <f t="shared" si="19"/>
        <v>0</v>
      </c>
      <c r="J42" s="51">
        <f t="shared" si="19"/>
        <v>0</v>
      </c>
      <c r="K42" s="51">
        <f t="shared" si="19"/>
        <v>0</v>
      </c>
      <c r="L42" s="51">
        <f t="shared" si="19"/>
        <v>0</v>
      </c>
      <c r="M42" s="51" t="e">
        <f t="shared" si="19"/>
        <v>#VALUE!</v>
      </c>
      <c r="N42" s="51">
        <f t="shared" si="19"/>
        <v>0</v>
      </c>
    </row>
    <row r="43" spans="2:14" x14ac:dyDescent="0.2">
      <c r="B43" s="52"/>
      <c r="C43" s="53"/>
      <c r="D43" s="53"/>
      <c r="E43" s="53"/>
      <c r="F43" s="53"/>
      <c r="G43" s="53"/>
      <c r="H43" s="53"/>
      <c r="I43" s="53"/>
      <c r="J43" s="53"/>
      <c r="K43" s="53"/>
      <c r="L43" s="53"/>
      <c r="M43" s="53"/>
      <c r="N43" s="53"/>
    </row>
    <row r="47" spans="2:14" x14ac:dyDescent="0.2">
      <c r="C47" s="53"/>
    </row>
  </sheetData>
  <sheetProtection algorithmName="SHA-512" hashValue="iiOfFsv7ltAwJqIVj3VorDh/K41BrpfI+r7U2JIJ9kanasr0Fj3DSLr7Ouz4+YxsLiBwyPXNZF8vZ4B9Cw92Rw==" saltValue="AiJFGEa3ulrLiHHezN99zA==" spinCount="100000" sheet="1" objects="1" scenarios="1"/>
  <pageMargins left="0.7" right="0.7" top="0.75" bottom="0.75" header="0.3" footer="0.3"/>
  <legacy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7">
    <tabColor rgb="FF7030A0"/>
  </sheetPr>
  <dimension ref="B1:O47"/>
  <sheetViews>
    <sheetView showGridLines="0" workbookViewId="0">
      <selection activeCell="C15" sqref="C15"/>
    </sheetView>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425</v>
      </c>
      <c r="C1" s="196" t="s">
        <v>621</v>
      </c>
      <c r="E1" s="431"/>
      <c r="F1" s="432"/>
      <c r="G1" s="432"/>
      <c r="H1" s="433"/>
    </row>
    <row r="3" spans="2:14" ht="15" x14ac:dyDescent="0.25">
      <c r="B3" s="42" t="s">
        <v>426</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450</v>
      </c>
      <c r="N4" s="48" t="s">
        <v>144</v>
      </c>
    </row>
    <row r="5" spans="2:14" x14ac:dyDescent="0.2">
      <c r="B5" s="2" t="s">
        <v>214</v>
      </c>
      <c r="C5" s="434"/>
      <c r="D5" s="434"/>
      <c r="E5" s="434"/>
      <c r="F5" s="434"/>
      <c r="G5" s="434"/>
      <c r="H5" s="434"/>
      <c r="I5" s="434"/>
      <c r="J5" s="434"/>
      <c r="K5" s="434"/>
      <c r="L5" s="434"/>
      <c r="M5" s="424">
        <f>H5+I5+J5</f>
        <v>0</v>
      </c>
      <c r="N5" s="424">
        <f>SUM(C5:L5)</f>
        <v>0</v>
      </c>
    </row>
    <row r="6" spans="2:14" x14ac:dyDescent="0.2">
      <c r="B6" s="2" t="s">
        <v>427</v>
      </c>
      <c r="C6" s="435"/>
      <c r="D6" s="434"/>
      <c r="E6" s="434"/>
      <c r="F6" s="434"/>
      <c r="G6" s="434"/>
      <c r="H6" s="434"/>
      <c r="I6" s="434"/>
      <c r="J6" s="434"/>
      <c r="K6" s="434"/>
      <c r="L6" s="434"/>
      <c r="M6" s="424">
        <f t="shared" ref="M6" si="0">H6+I6+J6</f>
        <v>0</v>
      </c>
      <c r="N6" s="424">
        <f t="shared" ref="N6:N8" si="1">SUM(C6:L6)</f>
        <v>0</v>
      </c>
    </row>
    <row r="7" spans="2:14" x14ac:dyDescent="0.2">
      <c r="B7" s="2" t="s">
        <v>428</v>
      </c>
      <c r="C7" s="434"/>
      <c r="D7" s="434"/>
      <c r="E7" s="434"/>
      <c r="F7" s="434"/>
      <c r="G7" s="434"/>
      <c r="H7" s="434"/>
      <c r="I7" s="434"/>
      <c r="J7" s="434"/>
      <c r="K7" s="434"/>
      <c r="L7" s="434"/>
      <c r="M7" s="424">
        <f>[4]Budsjett!U42+[4]Budsjett!U43</f>
        <v>0</v>
      </c>
      <c r="N7" s="424">
        <f t="shared" si="1"/>
        <v>0</v>
      </c>
    </row>
    <row r="8" spans="2:14" x14ac:dyDescent="0.2">
      <c r="B8" s="2" t="s">
        <v>429</v>
      </c>
      <c r="C8" s="434"/>
      <c r="D8" s="434"/>
      <c r="E8" s="434"/>
      <c r="F8" s="434"/>
      <c r="G8" s="434"/>
      <c r="H8" s="434"/>
      <c r="I8" s="434"/>
      <c r="J8" s="434"/>
      <c r="K8" s="434"/>
      <c r="L8" s="434"/>
      <c r="M8" s="424" t="e" vm="1">
        <f>[4]Prosjektcontroller!N20</f>
        <v>#VALUE!</v>
      </c>
      <c r="N8" s="424">
        <f t="shared" si="1"/>
        <v>0</v>
      </c>
    </row>
    <row r="9" spans="2:14" ht="15" x14ac:dyDescent="0.25">
      <c r="B9" s="12" t="s">
        <v>430</v>
      </c>
      <c r="C9" s="51">
        <f t="shared" ref="C9:M9" si="2">SUM(C5:C8)</f>
        <v>0</v>
      </c>
      <c r="D9" s="51">
        <f t="shared" si="2"/>
        <v>0</v>
      </c>
      <c r="E9" s="51">
        <f t="shared" si="2"/>
        <v>0</v>
      </c>
      <c r="F9" s="51">
        <f t="shared" si="2"/>
        <v>0</v>
      </c>
      <c r="G9" s="51">
        <f t="shared" si="2"/>
        <v>0</v>
      </c>
      <c r="H9" s="51">
        <f t="shared" si="2"/>
        <v>0</v>
      </c>
      <c r="I9" s="51">
        <f t="shared" si="2"/>
        <v>0</v>
      </c>
      <c r="J9" s="51">
        <f t="shared" si="2"/>
        <v>0</v>
      </c>
      <c r="K9" s="51">
        <f t="shared" si="2"/>
        <v>0</v>
      </c>
      <c r="L9" s="51">
        <f t="shared" si="2"/>
        <v>0</v>
      </c>
      <c r="M9" s="51" t="e" vm="2">
        <f t="shared" si="2"/>
        <v>#VALUE!</v>
      </c>
      <c r="N9" s="51">
        <f>SUM(N5:N8)</f>
        <v>0</v>
      </c>
    </row>
    <row r="10" spans="2:14" x14ac:dyDescent="0.2">
      <c r="C10" s="43"/>
      <c r="D10" s="43"/>
      <c r="E10" s="43"/>
      <c r="F10" s="43"/>
      <c r="G10" s="43"/>
      <c r="H10" s="43"/>
      <c r="I10" s="43"/>
      <c r="J10" s="43"/>
      <c r="K10" s="43"/>
      <c r="L10" s="43"/>
      <c r="M10" s="43"/>
      <c r="N10" s="43"/>
    </row>
    <row r="11" spans="2:14" ht="15" x14ac:dyDescent="0.25">
      <c r="B11" s="42" t="s">
        <v>431</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s="2" t="s">
        <v>432</v>
      </c>
      <c r="C13" s="436"/>
      <c r="D13" s="436"/>
      <c r="E13" s="436"/>
      <c r="F13" s="436"/>
      <c r="G13" s="436"/>
      <c r="H13" s="436"/>
      <c r="I13" s="436"/>
      <c r="J13" s="436"/>
      <c r="K13" s="436"/>
      <c r="L13" s="436"/>
      <c r="M13" s="424">
        <f>H13+I13+J13</f>
        <v>0</v>
      </c>
      <c r="N13" s="424">
        <f>SUM(C13:L13)</f>
        <v>0</v>
      </c>
    </row>
    <row r="14" spans="2:14" x14ac:dyDescent="0.2">
      <c r="B14" s="2" t="s">
        <v>433</v>
      </c>
      <c r="C14" s="437"/>
      <c r="D14" s="437"/>
      <c r="E14" s="437"/>
      <c r="F14" s="437"/>
      <c r="G14" s="437"/>
      <c r="H14" s="437"/>
      <c r="I14" s="437"/>
      <c r="J14" s="437"/>
      <c r="K14" s="437"/>
      <c r="L14" s="437"/>
      <c r="M14" s="424">
        <f t="shared" ref="M14:M17" si="4">H14+I14+J14</f>
        <v>0</v>
      </c>
      <c r="N14" s="424">
        <f t="shared" ref="N14:N17" si="5">SUM(C14:L14)</f>
        <v>0</v>
      </c>
    </row>
    <row r="15" spans="2:14" x14ac:dyDescent="0.2">
      <c r="B15" s="2" t="s">
        <v>434</v>
      </c>
      <c r="C15" s="424">
        <f>C9-C13-C14-C16-C17</f>
        <v>0</v>
      </c>
      <c r="D15" s="424">
        <f t="shared" ref="D15:L15" si="6">D9-D13-D14-D16-D17</f>
        <v>0</v>
      </c>
      <c r="E15" s="424">
        <f t="shared" si="6"/>
        <v>0</v>
      </c>
      <c r="F15" s="424">
        <f t="shared" si="6"/>
        <v>0</v>
      </c>
      <c r="G15" s="424">
        <f t="shared" si="6"/>
        <v>0</v>
      </c>
      <c r="H15" s="424">
        <f t="shared" si="6"/>
        <v>0</v>
      </c>
      <c r="I15" s="424">
        <f t="shared" si="6"/>
        <v>0</v>
      </c>
      <c r="J15" s="424">
        <f t="shared" si="6"/>
        <v>0</v>
      </c>
      <c r="K15" s="424">
        <f t="shared" si="6"/>
        <v>0</v>
      </c>
      <c r="L15" s="424">
        <f t="shared" si="6"/>
        <v>0</v>
      </c>
      <c r="M15" s="424">
        <f t="shared" si="4"/>
        <v>0</v>
      </c>
      <c r="N15" s="424">
        <f t="shared" si="5"/>
        <v>0</v>
      </c>
    </row>
    <row r="16" spans="2:14" x14ac:dyDescent="0.2">
      <c r="B16" s="2" t="s">
        <v>435</v>
      </c>
      <c r="C16" s="438"/>
      <c r="D16" s="438"/>
      <c r="E16" s="438"/>
      <c r="F16" s="438"/>
      <c r="G16" s="438"/>
      <c r="H16" s="438"/>
      <c r="I16" s="438"/>
      <c r="J16" s="438"/>
      <c r="K16" s="438"/>
      <c r="L16" s="438"/>
      <c r="M16" s="424">
        <f t="shared" si="4"/>
        <v>0</v>
      </c>
      <c r="N16" s="424">
        <f t="shared" si="5"/>
        <v>0</v>
      </c>
    </row>
    <row r="17" spans="2:15" x14ac:dyDescent="0.2">
      <c r="B17" s="2" t="s">
        <v>436</v>
      </c>
      <c r="C17" s="438"/>
      <c r="D17" s="438"/>
      <c r="E17" s="438"/>
      <c r="F17" s="438"/>
      <c r="G17" s="438"/>
      <c r="H17" s="438"/>
      <c r="I17" s="438"/>
      <c r="J17" s="438"/>
      <c r="K17" s="438"/>
      <c r="L17" s="438"/>
      <c r="M17" s="424">
        <f t="shared" si="4"/>
        <v>0</v>
      </c>
      <c r="N17" s="424">
        <f t="shared" si="5"/>
        <v>0</v>
      </c>
    </row>
    <row r="18" spans="2:15" ht="15" x14ac:dyDescent="0.25">
      <c r="B18" s="12" t="s">
        <v>430</v>
      </c>
      <c r="C18" s="51">
        <f>SUM(C13:C17)</f>
        <v>0</v>
      </c>
      <c r="D18" s="51">
        <f t="shared" ref="D18:M18" si="7">SUM(D14:D17)</f>
        <v>0</v>
      </c>
      <c r="E18" s="51">
        <f t="shared" si="7"/>
        <v>0</v>
      </c>
      <c r="F18" s="51">
        <f t="shared" si="7"/>
        <v>0</v>
      </c>
      <c r="G18" s="51">
        <f t="shared" si="7"/>
        <v>0</v>
      </c>
      <c r="H18" s="51">
        <f t="shared" si="7"/>
        <v>0</v>
      </c>
      <c r="I18" s="51">
        <f t="shared" si="7"/>
        <v>0</v>
      </c>
      <c r="J18" s="51">
        <f t="shared" si="7"/>
        <v>0</v>
      </c>
      <c r="K18" s="51">
        <f t="shared" si="7"/>
        <v>0</v>
      </c>
      <c r="L18" s="51">
        <f t="shared" si="7"/>
        <v>0</v>
      </c>
      <c r="M18" s="51">
        <f t="shared" si="7"/>
        <v>0</v>
      </c>
      <c r="N18" s="51">
        <f t="shared" ref="N18" si="8">SUM(N13:N17)</f>
        <v>0</v>
      </c>
    </row>
    <row r="20" spans="2:15" ht="15" x14ac:dyDescent="0.25">
      <c r="B20" s="42" t="s">
        <v>437</v>
      </c>
    </row>
    <row r="21" spans="2:15" x14ac:dyDescent="0.2">
      <c r="B21" s="48"/>
      <c r="C21" s="48">
        <f>C4</f>
        <v>1</v>
      </c>
      <c r="D21" s="48">
        <f t="shared" ref="D21:L21" si="9">D4</f>
        <v>2</v>
      </c>
      <c r="E21" s="48">
        <f t="shared" si="9"/>
        <v>3</v>
      </c>
      <c r="F21" s="48">
        <f t="shared" si="9"/>
        <v>4</v>
      </c>
      <c r="G21" s="48">
        <f t="shared" si="9"/>
        <v>5</v>
      </c>
      <c r="H21" s="48">
        <f t="shared" si="9"/>
        <v>6</v>
      </c>
      <c r="I21" s="48">
        <f t="shared" si="9"/>
        <v>7</v>
      </c>
      <c r="J21" s="48">
        <f t="shared" si="9"/>
        <v>8</v>
      </c>
      <c r="K21" s="48">
        <f t="shared" si="9"/>
        <v>9</v>
      </c>
      <c r="L21" s="48">
        <f t="shared" si="9"/>
        <v>10</v>
      </c>
      <c r="M21" s="48" t="s">
        <v>450</v>
      </c>
      <c r="N21" s="48" t="s">
        <v>144</v>
      </c>
      <c r="O21" s="48" t="s">
        <v>438</v>
      </c>
    </row>
    <row r="22" spans="2:15" x14ac:dyDescent="0.2">
      <c r="B22" s="2" t="s">
        <v>439</v>
      </c>
      <c r="C22" s="438"/>
      <c r="D22" s="438"/>
      <c r="E22" s="438"/>
      <c r="F22" s="438"/>
      <c r="G22" s="438"/>
      <c r="H22" s="438"/>
      <c r="I22" s="438"/>
      <c r="J22" s="438"/>
      <c r="K22" s="438"/>
      <c r="L22" s="438"/>
      <c r="M22" s="439">
        <f>H22+I22+J22</f>
        <v>0</v>
      </c>
      <c r="N22" s="440">
        <f>SUM(C22:L22)</f>
        <v>0</v>
      </c>
      <c r="O22" s="428">
        <f>IFERROR(N22/$N$27*100,0)</f>
        <v>0</v>
      </c>
    </row>
    <row r="23" spans="2:15" x14ac:dyDescent="0.2">
      <c r="B23" s="2" t="s">
        <v>134</v>
      </c>
      <c r="C23" s="438"/>
      <c r="D23" s="438"/>
      <c r="E23" s="438"/>
      <c r="F23" s="438"/>
      <c r="G23" s="438"/>
      <c r="H23" s="438"/>
      <c r="I23" s="438"/>
      <c r="J23" s="438"/>
      <c r="K23" s="438"/>
      <c r="L23" s="438"/>
      <c r="M23" s="439" t="e">
        <f>-IF(#REF!="Fast beløp",#REF!,[4]Budsjett!EL56)</f>
        <v>#REF!</v>
      </c>
      <c r="N23" s="440">
        <f t="shared" ref="N23:N26" si="10">SUM(C23:L23)</f>
        <v>0</v>
      </c>
      <c r="O23" s="428">
        <f t="shared" ref="O23:O26" si="11">IFERROR(N23/$N$27*100,0)</f>
        <v>0</v>
      </c>
    </row>
    <row r="24" spans="2:15" x14ac:dyDescent="0.2">
      <c r="B24" s="2" t="s">
        <v>440</v>
      </c>
      <c r="C24" s="438"/>
      <c r="D24" s="438"/>
      <c r="E24" s="438"/>
      <c r="F24" s="438"/>
      <c r="G24" s="438"/>
      <c r="H24" s="438"/>
      <c r="I24" s="438"/>
      <c r="J24" s="438"/>
      <c r="K24" s="438"/>
      <c r="L24" s="438"/>
      <c r="M24" s="439">
        <f t="shared" ref="M24" si="12">H24+I24+J24</f>
        <v>0</v>
      </c>
      <c r="N24" s="440">
        <f t="shared" si="10"/>
        <v>0</v>
      </c>
      <c r="O24" s="428">
        <f t="shared" si="11"/>
        <v>0</v>
      </c>
    </row>
    <row r="25" spans="2:15" x14ac:dyDescent="0.2">
      <c r="B25" s="2" t="s">
        <v>138</v>
      </c>
      <c r="C25" s="438"/>
      <c r="D25" s="438"/>
      <c r="E25" s="438"/>
      <c r="F25" s="438"/>
      <c r="G25" s="438"/>
      <c r="H25" s="438"/>
      <c r="I25" s="438"/>
      <c r="J25" s="438"/>
      <c r="K25" s="438"/>
      <c r="L25" s="438"/>
      <c r="M25" s="439" t="e">
        <f>-IF(#REF!="Fast beløp",#REF!,[4]Budsjett!DY56)</f>
        <v>#REF!</v>
      </c>
      <c r="N25" s="440">
        <f t="shared" si="10"/>
        <v>0</v>
      </c>
      <c r="O25" s="428">
        <f t="shared" si="11"/>
        <v>0</v>
      </c>
    </row>
    <row r="26" spans="2:15" x14ac:dyDescent="0.2">
      <c r="B26" s="2" t="s">
        <v>441</v>
      </c>
      <c r="C26" s="434"/>
      <c r="D26" s="434"/>
      <c r="E26" s="434"/>
      <c r="F26" s="434"/>
      <c r="G26" s="434"/>
      <c r="H26" s="434"/>
      <c r="I26" s="434"/>
      <c r="J26" s="434"/>
      <c r="K26" s="434"/>
      <c r="L26" s="434"/>
      <c r="M26" s="439">
        <f>-IF([4]Registrering!$B$28="Fast beløp",[4]Budsjett!U51,[4]Budsjett!DL56)</f>
        <v>44545203.039196923</v>
      </c>
      <c r="N26" s="440">
        <f t="shared" si="10"/>
        <v>0</v>
      </c>
      <c r="O26" s="428">
        <f t="shared" si="11"/>
        <v>0</v>
      </c>
    </row>
    <row r="27" spans="2:15" ht="15" x14ac:dyDescent="0.25">
      <c r="B27" s="12" t="s">
        <v>430</v>
      </c>
      <c r="C27" s="51">
        <f>SUM(C22:C26)</f>
        <v>0</v>
      </c>
      <c r="D27" s="51">
        <f t="shared" ref="D27:M27" si="13">SUM(D22:D26)</f>
        <v>0</v>
      </c>
      <c r="E27" s="51">
        <f t="shared" si="13"/>
        <v>0</v>
      </c>
      <c r="F27" s="51">
        <f t="shared" si="13"/>
        <v>0</v>
      </c>
      <c r="G27" s="51">
        <f t="shared" si="13"/>
        <v>0</v>
      </c>
      <c r="H27" s="51">
        <f t="shared" si="13"/>
        <v>0</v>
      </c>
      <c r="I27" s="51">
        <f t="shared" si="13"/>
        <v>0</v>
      </c>
      <c r="J27" s="51">
        <f t="shared" si="13"/>
        <v>0</v>
      </c>
      <c r="K27" s="51">
        <f t="shared" si="13"/>
        <v>0</v>
      </c>
      <c r="L27" s="51">
        <f t="shared" si="13"/>
        <v>0</v>
      </c>
      <c r="M27" s="51" t="e">
        <f t="shared" si="13"/>
        <v>#REF!</v>
      </c>
      <c r="N27" s="77">
        <f>SUM(N22:N26)</f>
        <v>0</v>
      </c>
      <c r="O27" s="429">
        <f>IFERROR(N27/N27,0)</f>
        <v>0</v>
      </c>
    </row>
    <row r="28" spans="2:15" x14ac:dyDescent="0.2">
      <c r="B28" s="52"/>
      <c r="C28" s="53"/>
      <c r="D28" s="53"/>
      <c r="E28" s="53"/>
      <c r="F28" s="53"/>
      <c r="G28" s="53"/>
      <c r="H28" s="53"/>
      <c r="I28" s="53"/>
      <c r="J28" s="53"/>
      <c r="K28" s="53"/>
      <c r="L28" s="53"/>
      <c r="M28" s="53"/>
      <c r="N28" s="53"/>
    </row>
    <row r="29" spans="2:15" ht="15" x14ac:dyDescent="0.25">
      <c r="B29" s="42" t="s">
        <v>442</v>
      </c>
    </row>
    <row r="30" spans="2:15" x14ac:dyDescent="0.2">
      <c r="B30" s="48"/>
      <c r="C30" s="48">
        <f>C4</f>
        <v>1</v>
      </c>
      <c r="D30" s="48">
        <f t="shared" ref="D30:L30" si="14">D4</f>
        <v>2</v>
      </c>
      <c r="E30" s="48">
        <f t="shared" si="14"/>
        <v>3</v>
      </c>
      <c r="F30" s="48">
        <f t="shared" si="14"/>
        <v>4</v>
      </c>
      <c r="G30" s="48">
        <f t="shared" si="14"/>
        <v>5</v>
      </c>
      <c r="H30" s="48">
        <f t="shared" si="14"/>
        <v>6</v>
      </c>
      <c r="I30" s="48">
        <f t="shared" si="14"/>
        <v>7</v>
      </c>
      <c r="J30" s="48">
        <f t="shared" si="14"/>
        <v>8</v>
      </c>
      <c r="K30" s="48">
        <f t="shared" si="14"/>
        <v>9</v>
      </c>
      <c r="L30" s="48">
        <f t="shared" si="14"/>
        <v>10</v>
      </c>
      <c r="M30" s="48" t="s">
        <v>450</v>
      </c>
      <c r="N30" s="48" t="s">
        <v>144</v>
      </c>
    </row>
    <row r="31" spans="2:15" x14ac:dyDescent="0.2">
      <c r="B31" s="2" t="s">
        <v>394</v>
      </c>
      <c r="C31" s="434"/>
      <c r="D31" s="434"/>
      <c r="E31" s="434"/>
      <c r="F31" s="434"/>
      <c r="G31" s="434"/>
      <c r="H31" s="434"/>
      <c r="I31" s="434"/>
      <c r="J31" s="434"/>
      <c r="K31" s="434"/>
      <c r="L31" s="434"/>
      <c r="M31" s="430" t="e">
        <f>-SUMIF([4]Budsjett!$DA$32:$DA$34,#REF!,[4]Budsjett!DL32:DL34)</f>
        <v>#VALUE!</v>
      </c>
      <c r="N31" s="424">
        <f>SUM(C31:L31)</f>
        <v>0</v>
      </c>
    </row>
    <row r="32" spans="2:15" x14ac:dyDescent="0.2">
      <c r="B32" s="2" t="s">
        <v>167</v>
      </c>
      <c r="C32" s="434"/>
      <c r="D32" s="434"/>
      <c r="E32" s="434"/>
      <c r="F32" s="434"/>
      <c r="G32" s="434"/>
      <c r="H32" s="434"/>
      <c r="I32" s="434"/>
      <c r="J32" s="434"/>
      <c r="K32" s="434"/>
      <c r="L32" s="434"/>
      <c r="M32" s="430" t="e">
        <f>-SUMIF([4]Budsjett!$DA$4:$DA$14,#REF!,[4]Budsjett!DL4:DL14)</f>
        <v>#VALUE!</v>
      </c>
      <c r="N32" s="424">
        <f t="shared" ref="N32:N37" si="15">SUM(C32:L32)</f>
        <v>0</v>
      </c>
    </row>
    <row r="33" spans="2:14" x14ac:dyDescent="0.2">
      <c r="B33" s="2" t="s">
        <v>443</v>
      </c>
      <c r="C33" s="434"/>
      <c r="D33" s="434"/>
      <c r="E33" s="434"/>
      <c r="F33" s="434"/>
      <c r="G33" s="434"/>
      <c r="H33" s="434"/>
      <c r="I33" s="434"/>
      <c r="J33" s="434"/>
      <c r="K33" s="434"/>
      <c r="L33" s="434"/>
      <c r="M33" s="430" t="e">
        <f>-SUMIF([4]Budsjett!$DA$4:$DA$14,#REF!,[4]Budsjett!DL4:DL14)</f>
        <v>#VALUE!</v>
      </c>
      <c r="N33" s="424">
        <f t="shared" si="15"/>
        <v>0</v>
      </c>
    </row>
    <row r="34" spans="2:14" x14ac:dyDescent="0.2">
      <c r="B34" s="2" t="s">
        <v>444</v>
      </c>
      <c r="C34" s="434"/>
      <c r="D34" s="434"/>
      <c r="E34" s="434"/>
      <c r="F34" s="434"/>
      <c r="G34" s="434"/>
      <c r="H34" s="434"/>
      <c r="I34" s="434"/>
      <c r="J34" s="434"/>
      <c r="K34" s="434"/>
      <c r="L34" s="434"/>
      <c r="M34" s="430">
        <f t="shared" ref="M34:M41" si="16">H34+I34+J34</f>
        <v>0</v>
      </c>
      <c r="N34" s="424">
        <f t="shared" si="15"/>
        <v>0</v>
      </c>
    </row>
    <row r="35" spans="2:14" x14ac:dyDescent="0.2">
      <c r="B35" s="2" t="s">
        <v>445</v>
      </c>
      <c r="C35" s="434"/>
      <c r="D35" s="434"/>
      <c r="E35" s="434"/>
      <c r="F35" s="434"/>
      <c r="G35" s="434"/>
      <c r="H35" s="434"/>
      <c r="I35" s="434"/>
      <c r="J35" s="434"/>
      <c r="K35" s="434"/>
      <c r="L35" s="434"/>
      <c r="M35" s="430">
        <f t="shared" si="16"/>
        <v>0</v>
      </c>
      <c r="N35" s="424">
        <f t="shared" si="15"/>
        <v>0</v>
      </c>
    </row>
    <row r="36" spans="2:14" x14ac:dyDescent="0.2">
      <c r="B36" s="2" t="s">
        <v>446</v>
      </c>
      <c r="C36" s="434"/>
      <c r="D36" s="434"/>
      <c r="E36" s="434"/>
      <c r="F36" s="434"/>
      <c r="G36" s="434"/>
      <c r="H36" s="434"/>
      <c r="I36" s="434"/>
      <c r="J36" s="434"/>
      <c r="K36" s="434"/>
      <c r="L36" s="434"/>
      <c r="M36" s="430">
        <f t="shared" si="16"/>
        <v>0</v>
      </c>
      <c r="N36" s="424">
        <f t="shared" si="15"/>
        <v>0</v>
      </c>
    </row>
    <row r="37" spans="2:14" x14ac:dyDescent="0.2">
      <c r="B37" s="2" t="s">
        <v>399</v>
      </c>
      <c r="C37" s="434"/>
      <c r="D37" s="434"/>
      <c r="E37" s="434"/>
      <c r="F37" s="434"/>
      <c r="G37" s="434"/>
      <c r="H37" s="434"/>
      <c r="I37" s="434"/>
      <c r="J37" s="434"/>
      <c r="K37" s="434"/>
      <c r="L37" s="434"/>
      <c r="M37" s="430">
        <f t="shared" si="16"/>
        <v>0</v>
      </c>
      <c r="N37" s="424">
        <f t="shared" si="15"/>
        <v>0</v>
      </c>
    </row>
    <row r="38" spans="2:14" ht="15" x14ac:dyDescent="0.25">
      <c r="B38" s="12" t="s">
        <v>447</v>
      </c>
      <c r="C38" s="51">
        <f t="shared" ref="C38:M38" si="17">SUM(C31:C37)</f>
        <v>0</v>
      </c>
      <c r="D38" s="51">
        <f t="shared" si="17"/>
        <v>0</v>
      </c>
      <c r="E38" s="51">
        <f t="shared" si="17"/>
        <v>0</v>
      </c>
      <c r="F38" s="51">
        <f t="shared" si="17"/>
        <v>0</v>
      </c>
      <c r="G38" s="51">
        <f t="shared" si="17"/>
        <v>0</v>
      </c>
      <c r="H38" s="51">
        <f t="shared" si="17"/>
        <v>0</v>
      </c>
      <c r="I38" s="51">
        <f t="shared" si="17"/>
        <v>0</v>
      </c>
      <c r="J38" s="51">
        <f t="shared" si="17"/>
        <v>0</v>
      </c>
      <c r="K38" s="51">
        <f t="shared" si="17"/>
        <v>0</v>
      </c>
      <c r="L38" s="51">
        <f t="shared" si="17"/>
        <v>0</v>
      </c>
      <c r="M38" s="51" t="e">
        <f t="shared" si="17"/>
        <v>#VALUE!</v>
      </c>
      <c r="N38" s="51">
        <f>SUM(N31:N37)</f>
        <v>0</v>
      </c>
    </row>
    <row r="39" spans="2:14" x14ac:dyDescent="0.2">
      <c r="B39" t="s">
        <v>427</v>
      </c>
      <c r="C39" s="438"/>
      <c r="D39" s="438"/>
      <c r="E39" s="438"/>
      <c r="F39" s="438"/>
      <c r="G39" s="438"/>
      <c r="H39" s="438"/>
      <c r="I39" s="438"/>
      <c r="J39" s="438"/>
      <c r="K39" s="438"/>
      <c r="L39" s="438"/>
      <c r="M39" s="430">
        <f t="shared" si="16"/>
        <v>0</v>
      </c>
      <c r="N39" s="424">
        <f>SUM(C39:L39)</f>
        <v>0</v>
      </c>
    </row>
    <row r="40" spans="2:14" x14ac:dyDescent="0.2">
      <c r="B40" t="s">
        <v>428</v>
      </c>
      <c r="C40" s="438"/>
      <c r="D40" s="438"/>
      <c r="E40" s="438"/>
      <c r="F40" s="438"/>
      <c r="G40" s="438"/>
      <c r="H40" s="438"/>
      <c r="I40" s="438"/>
      <c r="J40" s="438"/>
      <c r="K40" s="438"/>
      <c r="L40" s="438"/>
      <c r="M40" s="430">
        <f t="shared" si="16"/>
        <v>0</v>
      </c>
      <c r="N40" s="424">
        <f t="shared" ref="N40:N41" si="18">SUM(C40:L40)</f>
        <v>0</v>
      </c>
    </row>
    <row r="41" spans="2:14" x14ac:dyDescent="0.2">
      <c r="B41" t="s">
        <v>429</v>
      </c>
      <c r="C41" s="438"/>
      <c r="D41" s="438"/>
      <c r="E41" s="438"/>
      <c r="F41" s="438"/>
      <c r="G41" s="438"/>
      <c r="H41" s="438"/>
      <c r="I41" s="438"/>
      <c r="J41" s="438"/>
      <c r="K41" s="438"/>
      <c r="L41" s="438"/>
      <c r="M41" s="430">
        <f t="shared" si="16"/>
        <v>0</v>
      </c>
      <c r="N41" s="424">
        <f t="shared" si="18"/>
        <v>0</v>
      </c>
    </row>
    <row r="42" spans="2:14" ht="15" x14ac:dyDescent="0.25">
      <c r="B42" s="12" t="s">
        <v>140</v>
      </c>
      <c r="C42" s="51">
        <f>SUM(C38:C41)</f>
        <v>0</v>
      </c>
      <c r="D42" s="51">
        <f t="shared" ref="D42:N42" si="19">SUM(D38:D41)</f>
        <v>0</v>
      </c>
      <c r="E42" s="51">
        <f t="shared" si="19"/>
        <v>0</v>
      </c>
      <c r="F42" s="51">
        <f t="shared" si="19"/>
        <v>0</v>
      </c>
      <c r="G42" s="51">
        <f t="shared" si="19"/>
        <v>0</v>
      </c>
      <c r="H42" s="51">
        <f t="shared" si="19"/>
        <v>0</v>
      </c>
      <c r="I42" s="51">
        <f t="shared" si="19"/>
        <v>0</v>
      </c>
      <c r="J42" s="51">
        <f t="shared" si="19"/>
        <v>0</v>
      </c>
      <c r="K42" s="51">
        <f t="shared" si="19"/>
        <v>0</v>
      </c>
      <c r="L42" s="51">
        <f t="shared" si="19"/>
        <v>0</v>
      </c>
      <c r="M42" s="51" t="e">
        <f t="shared" si="19"/>
        <v>#VALUE!</v>
      </c>
      <c r="N42" s="51">
        <f t="shared" si="19"/>
        <v>0</v>
      </c>
    </row>
    <row r="43" spans="2:14" x14ac:dyDescent="0.2">
      <c r="B43" s="52"/>
      <c r="C43" s="53"/>
      <c r="D43" s="53"/>
      <c r="E43" s="53"/>
      <c r="F43" s="53"/>
      <c r="G43" s="53"/>
      <c r="H43" s="53"/>
      <c r="I43" s="53"/>
      <c r="J43" s="53"/>
      <c r="K43" s="53"/>
      <c r="L43" s="53"/>
      <c r="M43" s="53"/>
      <c r="N43" s="53"/>
    </row>
    <row r="47" spans="2:14" x14ac:dyDescent="0.2">
      <c r="C47" s="53"/>
    </row>
  </sheetData>
  <sheetProtection algorithmName="SHA-512" hashValue="o4plXDxP0vdqBkOPx2iz8MUPp3nzsbe0c143tO6/WxYcBS4KGemNZaCSp4Aw+qDeX19KMPYl8OfNUxGpcvngEQ==" saltValue="ttg5HfttXh11dHt7qSi1Yw==" spinCount="100000" sheet="1" objects="1" scenarios="1"/>
  <pageMargins left="0.7" right="0.7" top="0.75" bottom="0.75" header="0.3" footer="0.3"/>
  <legacy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8">
    <tabColor rgb="FF7030A0"/>
  </sheetPr>
  <dimension ref="B1:O47"/>
  <sheetViews>
    <sheetView showGridLines="0" workbookViewId="0">
      <selection activeCell="C15" sqref="C15"/>
    </sheetView>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425</v>
      </c>
      <c r="C1" s="196" t="s">
        <v>621</v>
      </c>
      <c r="E1" s="431"/>
      <c r="F1" s="432"/>
      <c r="G1" s="432"/>
      <c r="H1" s="433"/>
    </row>
    <row r="3" spans="2:14" ht="15" x14ac:dyDescent="0.25">
      <c r="B3" s="42" t="s">
        <v>426</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450</v>
      </c>
      <c r="N4" s="48" t="s">
        <v>144</v>
      </c>
    </row>
    <row r="5" spans="2:14" x14ac:dyDescent="0.2">
      <c r="B5" s="2" t="s">
        <v>214</v>
      </c>
      <c r="C5" s="434"/>
      <c r="D5" s="434"/>
      <c r="E5" s="434"/>
      <c r="F5" s="434"/>
      <c r="G5" s="434"/>
      <c r="H5" s="434"/>
      <c r="I5" s="434"/>
      <c r="J5" s="434"/>
      <c r="K5" s="434"/>
      <c r="L5" s="434"/>
      <c r="M5" s="424">
        <f>H5+I5+J5</f>
        <v>0</v>
      </c>
      <c r="N5" s="424">
        <f>SUM(C5:L5)</f>
        <v>0</v>
      </c>
    </row>
    <row r="6" spans="2:14" x14ac:dyDescent="0.2">
      <c r="B6" s="2" t="s">
        <v>427</v>
      </c>
      <c r="C6" s="435"/>
      <c r="D6" s="434"/>
      <c r="E6" s="434"/>
      <c r="F6" s="434"/>
      <c r="G6" s="434"/>
      <c r="H6" s="434"/>
      <c r="I6" s="434"/>
      <c r="J6" s="434"/>
      <c r="K6" s="434"/>
      <c r="L6" s="434"/>
      <c r="M6" s="424">
        <f t="shared" ref="M6" si="0">H6+I6+J6</f>
        <v>0</v>
      </c>
      <c r="N6" s="424">
        <f t="shared" ref="N6:N8" si="1">SUM(C6:L6)</f>
        <v>0</v>
      </c>
    </row>
    <row r="7" spans="2:14" x14ac:dyDescent="0.2">
      <c r="B7" s="2" t="s">
        <v>428</v>
      </c>
      <c r="C7" s="434"/>
      <c r="D7" s="434"/>
      <c r="E7" s="434"/>
      <c r="F7" s="434"/>
      <c r="G7" s="434"/>
      <c r="H7" s="434"/>
      <c r="I7" s="434"/>
      <c r="J7" s="434"/>
      <c r="K7" s="434"/>
      <c r="L7" s="434"/>
      <c r="M7" s="424">
        <f>[4]Budsjett!U42+[4]Budsjett!U43</f>
        <v>0</v>
      </c>
      <c r="N7" s="424">
        <f t="shared" si="1"/>
        <v>0</v>
      </c>
    </row>
    <row r="8" spans="2:14" x14ac:dyDescent="0.2">
      <c r="B8" s="2" t="s">
        <v>429</v>
      </c>
      <c r="C8" s="434"/>
      <c r="D8" s="434"/>
      <c r="E8" s="434"/>
      <c r="F8" s="434"/>
      <c r="G8" s="434"/>
      <c r="H8" s="434"/>
      <c r="I8" s="434"/>
      <c r="J8" s="434"/>
      <c r="K8" s="434"/>
      <c r="L8" s="434"/>
      <c r="M8" s="424" t="e" vm="1">
        <f>[4]Prosjektcontroller!N20</f>
        <v>#VALUE!</v>
      </c>
      <c r="N8" s="424">
        <f t="shared" si="1"/>
        <v>0</v>
      </c>
    </row>
    <row r="9" spans="2:14" ht="15" x14ac:dyDescent="0.25">
      <c r="B9" s="12" t="s">
        <v>430</v>
      </c>
      <c r="C9" s="51">
        <f t="shared" ref="C9:M9" si="2">SUM(C5:C8)</f>
        <v>0</v>
      </c>
      <c r="D9" s="51">
        <f t="shared" si="2"/>
        <v>0</v>
      </c>
      <c r="E9" s="51">
        <f t="shared" si="2"/>
        <v>0</v>
      </c>
      <c r="F9" s="51">
        <f t="shared" si="2"/>
        <v>0</v>
      </c>
      <c r="G9" s="51">
        <f t="shared" si="2"/>
        <v>0</v>
      </c>
      <c r="H9" s="51">
        <f t="shared" si="2"/>
        <v>0</v>
      </c>
      <c r="I9" s="51">
        <f t="shared" si="2"/>
        <v>0</v>
      </c>
      <c r="J9" s="51">
        <f t="shared" si="2"/>
        <v>0</v>
      </c>
      <c r="K9" s="51">
        <f t="shared" si="2"/>
        <v>0</v>
      </c>
      <c r="L9" s="51">
        <f t="shared" si="2"/>
        <v>0</v>
      </c>
      <c r="M9" s="51" t="e" vm="2">
        <f t="shared" si="2"/>
        <v>#VALUE!</v>
      </c>
      <c r="N9" s="51">
        <f>SUM(N5:N8)</f>
        <v>0</v>
      </c>
    </row>
    <row r="10" spans="2:14" x14ac:dyDescent="0.2">
      <c r="C10" s="43"/>
      <c r="D10" s="43"/>
      <c r="E10" s="43"/>
      <c r="F10" s="43"/>
      <c r="G10" s="43"/>
      <c r="H10" s="43"/>
      <c r="I10" s="43"/>
      <c r="J10" s="43"/>
      <c r="K10" s="43"/>
      <c r="L10" s="43"/>
      <c r="M10" s="43"/>
      <c r="N10" s="43"/>
    </row>
    <row r="11" spans="2:14" ht="15" x14ac:dyDescent="0.25">
      <c r="B11" s="42" t="s">
        <v>431</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s="2" t="s">
        <v>432</v>
      </c>
      <c r="C13" s="436"/>
      <c r="D13" s="436"/>
      <c r="E13" s="436"/>
      <c r="F13" s="436"/>
      <c r="G13" s="436"/>
      <c r="H13" s="436"/>
      <c r="I13" s="436"/>
      <c r="J13" s="436"/>
      <c r="K13" s="436"/>
      <c r="L13" s="436"/>
      <c r="M13" s="424">
        <f>H13+I13+J13</f>
        <v>0</v>
      </c>
      <c r="N13" s="424">
        <f>SUM(C13:L13)</f>
        <v>0</v>
      </c>
    </row>
    <row r="14" spans="2:14" x14ac:dyDescent="0.2">
      <c r="B14" s="2" t="s">
        <v>433</v>
      </c>
      <c r="C14" s="437"/>
      <c r="D14" s="437"/>
      <c r="E14" s="437"/>
      <c r="F14" s="437"/>
      <c r="G14" s="437"/>
      <c r="H14" s="437"/>
      <c r="I14" s="437"/>
      <c r="J14" s="437"/>
      <c r="K14" s="437"/>
      <c r="L14" s="437"/>
      <c r="M14" s="424">
        <f t="shared" ref="M14:M17" si="4">H14+I14+J14</f>
        <v>0</v>
      </c>
      <c r="N14" s="424">
        <f t="shared" ref="N14:N17" si="5">SUM(C14:L14)</f>
        <v>0</v>
      </c>
    </row>
    <row r="15" spans="2:14" x14ac:dyDescent="0.2">
      <c r="B15" s="2" t="s">
        <v>434</v>
      </c>
      <c r="C15" s="424">
        <f>C9-C13-C14-C16-C17</f>
        <v>0</v>
      </c>
      <c r="D15" s="424">
        <f t="shared" ref="D15:L15" si="6">D9-D13-D14-D16-D17</f>
        <v>0</v>
      </c>
      <c r="E15" s="424">
        <f t="shared" si="6"/>
        <v>0</v>
      </c>
      <c r="F15" s="424">
        <f t="shared" si="6"/>
        <v>0</v>
      </c>
      <c r="G15" s="424">
        <f t="shared" si="6"/>
        <v>0</v>
      </c>
      <c r="H15" s="424">
        <f t="shared" si="6"/>
        <v>0</v>
      </c>
      <c r="I15" s="424">
        <f t="shared" si="6"/>
        <v>0</v>
      </c>
      <c r="J15" s="424">
        <f t="shared" si="6"/>
        <v>0</v>
      </c>
      <c r="K15" s="424">
        <f t="shared" si="6"/>
        <v>0</v>
      </c>
      <c r="L15" s="424">
        <f t="shared" si="6"/>
        <v>0</v>
      </c>
      <c r="M15" s="424">
        <f t="shared" si="4"/>
        <v>0</v>
      </c>
      <c r="N15" s="424">
        <f t="shared" si="5"/>
        <v>0</v>
      </c>
    </row>
    <row r="16" spans="2:14" x14ac:dyDescent="0.2">
      <c r="B16" s="2" t="s">
        <v>435</v>
      </c>
      <c r="C16" s="438"/>
      <c r="D16" s="438"/>
      <c r="E16" s="438"/>
      <c r="F16" s="438"/>
      <c r="G16" s="438"/>
      <c r="H16" s="438"/>
      <c r="I16" s="438"/>
      <c r="J16" s="438"/>
      <c r="K16" s="438"/>
      <c r="L16" s="438"/>
      <c r="M16" s="424">
        <f t="shared" si="4"/>
        <v>0</v>
      </c>
      <c r="N16" s="424">
        <f t="shared" si="5"/>
        <v>0</v>
      </c>
    </row>
    <row r="17" spans="2:15" x14ac:dyDescent="0.2">
      <c r="B17" s="2" t="s">
        <v>436</v>
      </c>
      <c r="C17" s="438"/>
      <c r="D17" s="438"/>
      <c r="E17" s="438"/>
      <c r="F17" s="438"/>
      <c r="G17" s="438"/>
      <c r="H17" s="438"/>
      <c r="I17" s="438"/>
      <c r="J17" s="438"/>
      <c r="K17" s="438"/>
      <c r="L17" s="438"/>
      <c r="M17" s="424">
        <f t="shared" si="4"/>
        <v>0</v>
      </c>
      <c r="N17" s="424">
        <f t="shared" si="5"/>
        <v>0</v>
      </c>
    </row>
    <row r="18" spans="2:15" ht="15" x14ac:dyDescent="0.25">
      <c r="B18" s="12" t="s">
        <v>430</v>
      </c>
      <c r="C18" s="51">
        <f>SUM(C13:C17)</f>
        <v>0</v>
      </c>
      <c r="D18" s="51">
        <f t="shared" ref="D18:M18" si="7">SUM(D14:D17)</f>
        <v>0</v>
      </c>
      <c r="E18" s="51">
        <f t="shared" si="7"/>
        <v>0</v>
      </c>
      <c r="F18" s="51">
        <f t="shared" si="7"/>
        <v>0</v>
      </c>
      <c r="G18" s="51">
        <f t="shared" si="7"/>
        <v>0</v>
      </c>
      <c r="H18" s="51">
        <f t="shared" si="7"/>
        <v>0</v>
      </c>
      <c r="I18" s="51">
        <f t="shared" si="7"/>
        <v>0</v>
      </c>
      <c r="J18" s="51">
        <f t="shared" si="7"/>
        <v>0</v>
      </c>
      <c r="K18" s="51">
        <f t="shared" si="7"/>
        <v>0</v>
      </c>
      <c r="L18" s="51">
        <f t="shared" si="7"/>
        <v>0</v>
      </c>
      <c r="M18" s="51">
        <f t="shared" si="7"/>
        <v>0</v>
      </c>
      <c r="N18" s="51">
        <f t="shared" ref="N18" si="8">SUM(N13:N17)</f>
        <v>0</v>
      </c>
    </row>
    <row r="20" spans="2:15" ht="15" x14ac:dyDescent="0.25">
      <c r="B20" s="42" t="s">
        <v>437</v>
      </c>
    </row>
    <row r="21" spans="2:15" x14ac:dyDescent="0.2">
      <c r="B21" s="48"/>
      <c r="C21" s="48">
        <f>C4</f>
        <v>1</v>
      </c>
      <c r="D21" s="48">
        <f t="shared" ref="D21:L21" si="9">D4</f>
        <v>2</v>
      </c>
      <c r="E21" s="48">
        <f t="shared" si="9"/>
        <v>3</v>
      </c>
      <c r="F21" s="48">
        <f t="shared" si="9"/>
        <v>4</v>
      </c>
      <c r="G21" s="48">
        <f t="shared" si="9"/>
        <v>5</v>
      </c>
      <c r="H21" s="48">
        <f t="shared" si="9"/>
        <v>6</v>
      </c>
      <c r="I21" s="48">
        <f t="shared" si="9"/>
        <v>7</v>
      </c>
      <c r="J21" s="48">
        <f t="shared" si="9"/>
        <v>8</v>
      </c>
      <c r="K21" s="48">
        <f t="shared" si="9"/>
        <v>9</v>
      </c>
      <c r="L21" s="48">
        <f t="shared" si="9"/>
        <v>10</v>
      </c>
      <c r="M21" s="48" t="s">
        <v>450</v>
      </c>
      <c r="N21" s="48" t="s">
        <v>144</v>
      </c>
      <c r="O21" s="48" t="s">
        <v>438</v>
      </c>
    </row>
    <row r="22" spans="2:15" x14ac:dyDescent="0.2">
      <c r="B22" s="2" t="s">
        <v>439</v>
      </c>
      <c r="C22" s="438"/>
      <c r="D22" s="438"/>
      <c r="E22" s="438"/>
      <c r="F22" s="438"/>
      <c r="G22" s="438"/>
      <c r="H22" s="438"/>
      <c r="I22" s="438"/>
      <c r="J22" s="438"/>
      <c r="K22" s="438"/>
      <c r="L22" s="438"/>
      <c r="M22" s="439">
        <f>H22+I22+J22</f>
        <v>0</v>
      </c>
      <c r="N22" s="440">
        <f>SUM(C22:L22)</f>
        <v>0</v>
      </c>
      <c r="O22" s="428">
        <f>IFERROR(N22/$N$27*100,0)</f>
        <v>0</v>
      </c>
    </row>
    <row r="23" spans="2:15" x14ac:dyDescent="0.2">
      <c r="B23" s="2" t="s">
        <v>134</v>
      </c>
      <c r="C23" s="438"/>
      <c r="D23" s="438"/>
      <c r="E23" s="438"/>
      <c r="F23" s="438"/>
      <c r="G23" s="438"/>
      <c r="H23" s="438"/>
      <c r="I23" s="438"/>
      <c r="J23" s="438"/>
      <c r="K23" s="438"/>
      <c r="L23" s="438"/>
      <c r="M23" s="439" t="e">
        <f>-IF(#REF!="Fast beløp",#REF!,[4]Budsjett!EL56)</f>
        <v>#REF!</v>
      </c>
      <c r="N23" s="440">
        <f t="shared" ref="N23:N26" si="10">SUM(C23:L23)</f>
        <v>0</v>
      </c>
      <c r="O23" s="428">
        <f t="shared" ref="O23:O26" si="11">IFERROR(N23/$N$27*100,0)</f>
        <v>0</v>
      </c>
    </row>
    <row r="24" spans="2:15" x14ac:dyDescent="0.2">
      <c r="B24" s="2" t="s">
        <v>440</v>
      </c>
      <c r="C24" s="438"/>
      <c r="D24" s="438"/>
      <c r="E24" s="438"/>
      <c r="F24" s="438"/>
      <c r="G24" s="438"/>
      <c r="H24" s="438"/>
      <c r="I24" s="438"/>
      <c r="J24" s="438"/>
      <c r="K24" s="438"/>
      <c r="L24" s="438"/>
      <c r="M24" s="439">
        <f t="shared" ref="M24" si="12">H24+I24+J24</f>
        <v>0</v>
      </c>
      <c r="N24" s="440">
        <f t="shared" si="10"/>
        <v>0</v>
      </c>
      <c r="O24" s="428">
        <f t="shared" si="11"/>
        <v>0</v>
      </c>
    </row>
    <row r="25" spans="2:15" x14ac:dyDescent="0.2">
      <c r="B25" s="2" t="s">
        <v>138</v>
      </c>
      <c r="C25" s="438"/>
      <c r="D25" s="438"/>
      <c r="E25" s="438"/>
      <c r="F25" s="438"/>
      <c r="G25" s="438"/>
      <c r="H25" s="438"/>
      <c r="I25" s="438"/>
      <c r="J25" s="438"/>
      <c r="K25" s="438"/>
      <c r="L25" s="438"/>
      <c r="M25" s="439" t="e">
        <f>-IF(#REF!="Fast beløp",#REF!,[4]Budsjett!DY56)</f>
        <v>#REF!</v>
      </c>
      <c r="N25" s="440">
        <f t="shared" si="10"/>
        <v>0</v>
      </c>
      <c r="O25" s="428">
        <f t="shared" si="11"/>
        <v>0</v>
      </c>
    </row>
    <row r="26" spans="2:15" x14ac:dyDescent="0.2">
      <c r="B26" s="2" t="s">
        <v>441</v>
      </c>
      <c r="C26" s="434"/>
      <c r="D26" s="434"/>
      <c r="E26" s="434"/>
      <c r="F26" s="434"/>
      <c r="G26" s="434"/>
      <c r="H26" s="434"/>
      <c r="I26" s="434"/>
      <c r="J26" s="434"/>
      <c r="K26" s="434"/>
      <c r="L26" s="434"/>
      <c r="M26" s="439">
        <f>-IF([4]Registrering!$B$28="Fast beløp",[4]Budsjett!U51,[4]Budsjett!DL56)</f>
        <v>44545203.039196923</v>
      </c>
      <c r="N26" s="440">
        <f t="shared" si="10"/>
        <v>0</v>
      </c>
      <c r="O26" s="428">
        <f t="shared" si="11"/>
        <v>0</v>
      </c>
    </row>
    <row r="27" spans="2:15" ht="15" x14ac:dyDescent="0.25">
      <c r="B27" s="12" t="s">
        <v>430</v>
      </c>
      <c r="C27" s="51">
        <f>SUM(C22:C26)</f>
        <v>0</v>
      </c>
      <c r="D27" s="51">
        <f t="shared" ref="D27:M27" si="13">SUM(D22:D26)</f>
        <v>0</v>
      </c>
      <c r="E27" s="51">
        <f t="shared" si="13"/>
        <v>0</v>
      </c>
      <c r="F27" s="51">
        <f t="shared" si="13"/>
        <v>0</v>
      </c>
      <c r="G27" s="51">
        <f t="shared" si="13"/>
        <v>0</v>
      </c>
      <c r="H27" s="51">
        <f t="shared" si="13"/>
        <v>0</v>
      </c>
      <c r="I27" s="51">
        <f t="shared" si="13"/>
        <v>0</v>
      </c>
      <c r="J27" s="51">
        <f t="shared" si="13"/>
        <v>0</v>
      </c>
      <c r="K27" s="51">
        <f t="shared" si="13"/>
        <v>0</v>
      </c>
      <c r="L27" s="51">
        <f t="shared" si="13"/>
        <v>0</v>
      </c>
      <c r="M27" s="51" t="e">
        <f t="shared" si="13"/>
        <v>#REF!</v>
      </c>
      <c r="N27" s="77">
        <f>SUM(N22:N26)</f>
        <v>0</v>
      </c>
      <c r="O27" s="429">
        <f>IFERROR(N27/N27,0)</f>
        <v>0</v>
      </c>
    </row>
    <row r="28" spans="2:15" x14ac:dyDescent="0.2">
      <c r="B28" s="52"/>
      <c r="C28" s="53"/>
      <c r="D28" s="53"/>
      <c r="E28" s="53"/>
      <c r="F28" s="53"/>
      <c r="G28" s="53"/>
      <c r="H28" s="53"/>
      <c r="I28" s="53"/>
      <c r="J28" s="53"/>
      <c r="K28" s="53"/>
      <c r="L28" s="53"/>
      <c r="M28" s="53"/>
      <c r="N28" s="53"/>
    </row>
    <row r="29" spans="2:15" ht="15" x14ac:dyDescent="0.25">
      <c r="B29" s="42" t="s">
        <v>442</v>
      </c>
    </row>
    <row r="30" spans="2:15" x14ac:dyDescent="0.2">
      <c r="B30" s="48"/>
      <c r="C30" s="48">
        <f>C4</f>
        <v>1</v>
      </c>
      <c r="D30" s="48">
        <f t="shared" ref="D30:L30" si="14">D4</f>
        <v>2</v>
      </c>
      <c r="E30" s="48">
        <f t="shared" si="14"/>
        <v>3</v>
      </c>
      <c r="F30" s="48">
        <f t="shared" si="14"/>
        <v>4</v>
      </c>
      <c r="G30" s="48">
        <f t="shared" si="14"/>
        <v>5</v>
      </c>
      <c r="H30" s="48">
        <f t="shared" si="14"/>
        <v>6</v>
      </c>
      <c r="I30" s="48">
        <f t="shared" si="14"/>
        <v>7</v>
      </c>
      <c r="J30" s="48">
        <f t="shared" si="14"/>
        <v>8</v>
      </c>
      <c r="K30" s="48">
        <f t="shared" si="14"/>
        <v>9</v>
      </c>
      <c r="L30" s="48">
        <f t="shared" si="14"/>
        <v>10</v>
      </c>
      <c r="M30" s="48" t="s">
        <v>450</v>
      </c>
      <c r="N30" s="48" t="s">
        <v>144</v>
      </c>
    </row>
    <row r="31" spans="2:15" x14ac:dyDescent="0.2">
      <c r="B31" s="2" t="s">
        <v>394</v>
      </c>
      <c r="C31" s="434"/>
      <c r="D31" s="434"/>
      <c r="E31" s="434"/>
      <c r="F31" s="434"/>
      <c r="G31" s="434"/>
      <c r="H31" s="434"/>
      <c r="I31" s="434"/>
      <c r="J31" s="434"/>
      <c r="K31" s="434"/>
      <c r="L31" s="434"/>
      <c r="M31" s="430" t="e">
        <f>-SUMIF([4]Budsjett!$DA$32:$DA$34,#REF!,[4]Budsjett!DL32:DL34)</f>
        <v>#VALUE!</v>
      </c>
      <c r="N31" s="424">
        <f>SUM(C31:L31)</f>
        <v>0</v>
      </c>
    </row>
    <row r="32" spans="2:15" x14ac:dyDescent="0.2">
      <c r="B32" s="2" t="s">
        <v>167</v>
      </c>
      <c r="C32" s="434"/>
      <c r="D32" s="434"/>
      <c r="E32" s="434"/>
      <c r="F32" s="434"/>
      <c r="G32" s="434"/>
      <c r="H32" s="434"/>
      <c r="I32" s="434"/>
      <c r="J32" s="434"/>
      <c r="K32" s="434"/>
      <c r="L32" s="434"/>
      <c r="M32" s="430" t="e">
        <f>-SUMIF([4]Budsjett!$DA$4:$DA$14,#REF!,[4]Budsjett!DL4:DL14)</f>
        <v>#VALUE!</v>
      </c>
      <c r="N32" s="424">
        <f t="shared" ref="N32:N37" si="15">SUM(C32:L32)</f>
        <v>0</v>
      </c>
    </row>
    <row r="33" spans="2:14" x14ac:dyDescent="0.2">
      <c r="B33" s="2" t="s">
        <v>443</v>
      </c>
      <c r="C33" s="434"/>
      <c r="D33" s="434"/>
      <c r="E33" s="434"/>
      <c r="F33" s="434"/>
      <c r="G33" s="434"/>
      <c r="H33" s="434"/>
      <c r="I33" s="434"/>
      <c r="J33" s="434"/>
      <c r="K33" s="434"/>
      <c r="L33" s="434"/>
      <c r="M33" s="430" t="e">
        <f>-SUMIF([4]Budsjett!$DA$4:$DA$14,#REF!,[4]Budsjett!DL4:DL14)</f>
        <v>#VALUE!</v>
      </c>
      <c r="N33" s="424">
        <f t="shared" si="15"/>
        <v>0</v>
      </c>
    </row>
    <row r="34" spans="2:14" x14ac:dyDescent="0.2">
      <c r="B34" s="2" t="s">
        <v>444</v>
      </c>
      <c r="C34" s="434"/>
      <c r="D34" s="434"/>
      <c r="E34" s="434"/>
      <c r="F34" s="434"/>
      <c r="G34" s="434"/>
      <c r="H34" s="434"/>
      <c r="I34" s="434"/>
      <c r="J34" s="434"/>
      <c r="K34" s="434"/>
      <c r="L34" s="434"/>
      <c r="M34" s="430">
        <f t="shared" ref="M34:M41" si="16">H34+I34+J34</f>
        <v>0</v>
      </c>
      <c r="N34" s="424">
        <f t="shared" si="15"/>
        <v>0</v>
      </c>
    </row>
    <row r="35" spans="2:14" x14ac:dyDescent="0.2">
      <c r="B35" s="2" t="s">
        <v>445</v>
      </c>
      <c r="C35" s="434"/>
      <c r="D35" s="434"/>
      <c r="E35" s="434"/>
      <c r="F35" s="434"/>
      <c r="G35" s="434"/>
      <c r="H35" s="434"/>
      <c r="I35" s="434"/>
      <c r="J35" s="434"/>
      <c r="K35" s="434"/>
      <c r="L35" s="434"/>
      <c r="M35" s="430">
        <f t="shared" si="16"/>
        <v>0</v>
      </c>
      <c r="N35" s="424">
        <f t="shared" si="15"/>
        <v>0</v>
      </c>
    </row>
    <row r="36" spans="2:14" x14ac:dyDescent="0.2">
      <c r="B36" s="2" t="s">
        <v>446</v>
      </c>
      <c r="C36" s="434"/>
      <c r="D36" s="434"/>
      <c r="E36" s="434"/>
      <c r="F36" s="434"/>
      <c r="G36" s="434"/>
      <c r="H36" s="434"/>
      <c r="I36" s="434"/>
      <c r="J36" s="434"/>
      <c r="K36" s="434"/>
      <c r="L36" s="434"/>
      <c r="M36" s="430">
        <f t="shared" si="16"/>
        <v>0</v>
      </c>
      <c r="N36" s="424">
        <f t="shared" si="15"/>
        <v>0</v>
      </c>
    </row>
    <row r="37" spans="2:14" x14ac:dyDescent="0.2">
      <c r="B37" s="2" t="s">
        <v>399</v>
      </c>
      <c r="C37" s="434"/>
      <c r="D37" s="434"/>
      <c r="E37" s="434"/>
      <c r="F37" s="434"/>
      <c r="G37" s="434"/>
      <c r="H37" s="434"/>
      <c r="I37" s="434"/>
      <c r="J37" s="434"/>
      <c r="K37" s="434"/>
      <c r="L37" s="434"/>
      <c r="M37" s="430">
        <f t="shared" si="16"/>
        <v>0</v>
      </c>
      <c r="N37" s="424">
        <f t="shared" si="15"/>
        <v>0</v>
      </c>
    </row>
    <row r="38" spans="2:14" ht="15" x14ac:dyDescent="0.25">
      <c r="B38" s="12" t="s">
        <v>447</v>
      </c>
      <c r="C38" s="51">
        <f t="shared" ref="C38:M38" si="17">SUM(C31:C37)</f>
        <v>0</v>
      </c>
      <c r="D38" s="51">
        <f t="shared" si="17"/>
        <v>0</v>
      </c>
      <c r="E38" s="51">
        <f t="shared" si="17"/>
        <v>0</v>
      </c>
      <c r="F38" s="51">
        <f t="shared" si="17"/>
        <v>0</v>
      </c>
      <c r="G38" s="51">
        <f t="shared" si="17"/>
        <v>0</v>
      </c>
      <c r="H38" s="51">
        <f t="shared" si="17"/>
        <v>0</v>
      </c>
      <c r="I38" s="51">
        <f t="shared" si="17"/>
        <v>0</v>
      </c>
      <c r="J38" s="51">
        <f t="shared" si="17"/>
        <v>0</v>
      </c>
      <c r="K38" s="51">
        <f t="shared" si="17"/>
        <v>0</v>
      </c>
      <c r="L38" s="51">
        <f t="shared" si="17"/>
        <v>0</v>
      </c>
      <c r="M38" s="51" t="e">
        <f t="shared" si="17"/>
        <v>#VALUE!</v>
      </c>
      <c r="N38" s="51">
        <f>SUM(N31:N37)</f>
        <v>0</v>
      </c>
    </row>
    <row r="39" spans="2:14" x14ac:dyDescent="0.2">
      <c r="B39" t="s">
        <v>427</v>
      </c>
      <c r="C39" s="438"/>
      <c r="D39" s="438"/>
      <c r="E39" s="438"/>
      <c r="F39" s="438"/>
      <c r="G39" s="438"/>
      <c r="H39" s="438"/>
      <c r="I39" s="438"/>
      <c r="J39" s="438"/>
      <c r="K39" s="438"/>
      <c r="L39" s="438"/>
      <c r="M39" s="430">
        <f t="shared" si="16"/>
        <v>0</v>
      </c>
      <c r="N39" s="424">
        <f>SUM(C39:L39)</f>
        <v>0</v>
      </c>
    </row>
    <row r="40" spans="2:14" x14ac:dyDescent="0.2">
      <c r="B40" t="s">
        <v>428</v>
      </c>
      <c r="C40" s="438"/>
      <c r="D40" s="438"/>
      <c r="E40" s="438"/>
      <c r="F40" s="438"/>
      <c r="G40" s="438"/>
      <c r="H40" s="438"/>
      <c r="I40" s="438"/>
      <c r="J40" s="438"/>
      <c r="K40" s="438"/>
      <c r="L40" s="438"/>
      <c r="M40" s="430">
        <f t="shared" si="16"/>
        <v>0</v>
      </c>
      <c r="N40" s="424">
        <f t="shared" ref="N40:N41" si="18">SUM(C40:L40)</f>
        <v>0</v>
      </c>
    </row>
    <row r="41" spans="2:14" x14ac:dyDescent="0.2">
      <c r="B41" t="s">
        <v>429</v>
      </c>
      <c r="C41" s="438"/>
      <c r="D41" s="438"/>
      <c r="E41" s="438"/>
      <c r="F41" s="438"/>
      <c r="G41" s="438"/>
      <c r="H41" s="438"/>
      <c r="I41" s="438"/>
      <c r="J41" s="438"/>
      <c r="K41" s="438"/>
      <c r="L41" s="438"/>
      <c r="M41" s="430">
        <f t="shared" si="16"/>
        <v>0</v>
      </c>
      <c r="N41" s="424">
        <f t="shared" si="18"/>
        <v>0</v>
      </c>
    </row>
    <row r="42" spans="2:14" ht="15" x14ac:dyDescent="0.25">
      <c r="B42" s="12" t="s">
        <v>140</v>
      </c>
      <c r="C42" s="51">
        <f>SUM(C38:C41)</f>
        <v>0</v>
      </c>
      <c r="D42" s="51">
        <f t="shared" ref="D42:N42" si="19">SUM(D38:D41)</f>
        <v>0</v>
      </c>
      <c r="E42" s="51">
        <f t="shared" si="19"/>
        <v>0</v>
      </c>
      <c r="F42" s="51">
        <f t="shared" si="19"/>
        <v>0</v>
      </c>
      <c r="G42" s="51">
        <f t="shared" si="19"/>
        <v>0</v>
      </c>
      <c r="H42" s="51">
        <f t="shared" si="19"/>
        <v>0</v>
      </c>
      <c r="I42" s="51">
        <f t="shared" si="19"/>
        <v>0</v>
      </c>
      <c r="J42" s="51">
        <f t="shared" si="19"/>
        <v>0</v>
      </c>
      <c r="K42" s="51">
        <f t="shared" si="19"/>
        <v>0</v>
      </c>
      <c r="L42" s="51">
        <f t="shared" si="19"/>
        <v>0</v>
      </c>
      <c r="M42" s="51" t="e">
        <f t="shared" si="19"/>
        <v>#VALUE!</v>
      </c>
      <c r="N42" s="51">
        <f t="shared" si="19"/>
        <v>0</v>
      </c>
    </row>
    <row r="43" spans="2:14" x14ac:dyDescent="0.2">
      <c r="B43" s="52"/>
      <c r="C43" s="53"/>
      <c r="D43" s="53"/>
      <c r="E43" s="53"/>
      <c r="F43" s="53"/>
      <c r="G43" s="53"/>
      <c r="H43" s="53"/>
      <c r="I43" s="53"/>
      <c r="J43" s="53"/>
      <c r="K43" s="53"/>
      <c r="L43" s="53"/>
      <c r="M43" s="53"/>
      <c r="N43" s="53"/>
    </row>
    <row r="47" spans="2:14" x14ac:dyDescent="0.2">
      <c r="C47" s="53"/>
    </row>
  </sheetData>
  <sheetProtection algorithmName="SHA-512" hashValue="DWFfa9Y4DVHdmRW5ELMtWI9OFu9+y8FnqHdaNEP+Tl8SsFm0zPjIKQ16BFZ4OggBXwgQ8YcSPgRq3VJ1+8QXHg==" saltValue="OIcTF2A4bDDPT+FUw3ceGQ==" spinCount="100000" sheet="1" objects="1" scenarios="1"/>
  <pageMargins left="0.7" right="0.7" top="0.75" bottom="0.75" header="0.3" footer="0.3"/>
  <legacyDrawing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9">
    <tabColor rgb="FF7030A0"/>
  </sheetPr>
  <dimension ref="B1:O47"/>
  <sheetViews>
    <sheetView showGridLines="0" workbookViewId="0">
      <selection activeCell="C15" sqref="C15"/>
    </sheetView>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425</v>
      </c>
      <c r="C1" s="196" t="s">
        <v>621</v>
      </c>
      <c r="E1" s="431"/>
      <c r="F1" s="432"/>
      <c r="G1" s="432"/>
      <c r="H1" s="433"/>
    </row>
    <row r="3" spans="2:14" ht="15" x14ac:dyDescent="0.25">
      <c r="B3" s="42" t="s">
        <v>426</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450</v>
      </c>
      <c r="N4" s="48" t="s">
        <v>144</v>
      </c>
    </row>
    <row r="5" spans="2:14" x14ac:dyDescent="0.2">
      <c r="B5" s="2" t="s">
        <v>214</v>
      </c>
      <c r="C5" s="434"/>
      <c r="D5" s="434"/>
      <c r="E5" s="434"/>
      <c r="F5" s="434"/>
      <c r="G5" s="434"/>
      <c r="H5" s="434"/>
      <c r="I5" s="434"/>
      <c r="J5" s="434"/>
      <c r="K5" s="434"/>
      <c r="L5" s="434"/>
      <c r="M5" s="424">
        <f>H5+I5+J5</f>
        <v>0</v>
      </c>
      <c r="N5" s="424">
        <f>SUM(C5:L5)</f>
        <v>0</v>
      </c>
    </row>
    <row r="6" spans="2:14" x14ac:dyDescent="0.2">
      <c r="B6" s="2" t="s">
        <v>427</v>
      </c>
      <c r="C6" s="435"/>
      <c r="D6" s="434"/>
      <c r="E6" s="434"/>
      <c r="F6" s="434"/>
      <c r="G6" s="434"/>
      <c r="H6" s="434"/>
      <c r="I6" s="434"/>
      <c r="J6" s="434"/>
      <c r="K6" s="434"/>
      <c r="L6" s="434"/>
      <c r="M6" s="424">
        <f t="shared" ref="M6" si="0">H6+I6+J6</f>
        <v>0</v>
      </c>
      <c r="N6" s="424">
        <f t="shared" ref="N6:N8" si="1">SUM(C6:L6)</f>
        <v>0</v>
      </c>
    </row>
    <row r="7" spans="2:14" x14ac:dyDescent="0.2">
      <c r="B7" s="2" t="s">
        <v>428</v>
      </c>
      <c r="C7" s="434"/>
      <c r="D7" s="434"/>
      <c r="E7" s="434"/>
      <c r="F7" s="434"/>
      <c r="G7" s="434"/>
      <c r="H7" s="434"/>
      <c r="I7" s="434"/>
      <c r="J7" s="434"/>
      <c r="K7" s="434"/>
      <c r="L7" s="434"/>
      <c r="M7" s="424">
        <f>[4]Budsjett!U42+[4]Budsjett!U43</f>
        <v>0</v>
      </c>
      <c r="N7" s="424">
        <f t="shared" si="1"/>
        <v>0</v>
      </c>
    </row>
    <row r="8" spans="2:14" x14ac:dyDescent="0.2">
      <c r="B8" s="2" t="s">
        <v>429</v>
      </c>
      <c r="C8" s="434"/>
      <c r="D8" s="434"/>
      <c r="E8" s="434"/>
      <c r="F8" s="434"/>
      <c r="G8" s="434"/>
      <c r="H8" s="434"/>
      <c r="I8" s="434"/>
      <c r="J8" s="434"/>
      <c r="K8" s="434"/>
      <c r="L8" s="434"/>
      <c r="M8" s="424" t="e" vm="1">
        <f>[4]Prosjektcontroller!N20</f>
        <v>#VALUE!</v>
      </c>
      <c r="N8" s="424">
        <f t="shared" si="1"/>
        <v>0</v>
      </c>
    </row>
    <row r="9" spans="2:14" ht="15" x14ac:dyDescent="0.25">
      <c r="B9" s="12" t="s">
        <v>430</v>
      </c>
      <c r="C9" s="51">
        <f t="shared" ref="C9:M9" si="2">SUM(C5:C8)</f>
        <v>0</v>
      </c>
      <c r="D9" s="51">
        <f t="shared" si="2"/>
        <v>0</v>
      </c>
      <c r="E9" s="51">
        <f t="shared" si="2"/>
        <v>0</v>
      </c>
      <c r="F9" s="51">
        <f t="shared" si="2"/>
        <v>0</v>
      </c>
      <c r="G9" s="51">
        <f t="shared" si="2"/>
        <v>0</v>
      </c>
      <c r="H9" s="51">
        <f t="shared" si="2"/>
        <v>0</v>
      </c>
      <c r="I9" s="51">
        <f t="shared" si="2"/>
        <v>0</v>
      </c>
      <c r="J9" s="51">
        <f t="shared" si="2"/>
        <v>0</v>
      </c>
      <c r="K9" s="51">
        <f t="shared" si="2"/>
        <v>0</v>
      </c>
      <c r="L9" s="51">
        <f t="shared" si="2"/>
        <v>0</v>
      </c>
      <c r="M9" s="51" t="e" vm="2">
        <f t="shared" si="2"/>
        <v>#VALUE!</v>
      </c>
      <c r="N9" s="51">
        <f>SUM(N5:N8)</f>
        <v>0</v>
      </c>
    </row>
    <row r="10" spans="2:14" x14ac:dyDescent="0.2">
      <c r="C10" s="43"/>
      <c r="D10" s="43"/>
      <c r="E10" s="43"/>
      <c r="F10" s="43"/>
      <c r="G10" s="43"/>
      <c r="H10" s="43"/>
      <c r="I10" s="43"/>
      <c r="J10" s="43"/>
      <c r="K10" s="43"/>
      <c r="L10" s="43"/>
      <c r="M10" s="43"/>
      <c r="N10" s="43"/>
    </row>
    <row r="11" spans="2:14" ht="15" x14ac:dyDescent="0.25">
      <c r="B11" s="42" t="s">
        <v>431</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s="2" t="s">
        <v>432</v>
      </c>
      <c r="C13" s="436"/>
      <c r="D13" s="436"/>
      <c r="E13" s="436"/>
      <c r="F13" s="436"/>
      <c r="G13" s="436"/>
      <c r="H13" s="436"/>
      <c r="I13" s="436"/>
      <c r="J13" s="436"/>
      <c r="K13" s="436"/>
      <c r="L13" s="436"/>
      <c r="M13" s="424">
        <f>H13+I13+J13</f>
        <v>0</v>
      </c>
      <c r="N13" s="424">
        <f>SUM(C13:L13)</f>
        <v>0</v>
      </c>
    </row>
    <row r="14" spans="2:14" x14ac:dyDescent="0.2">
      <c r="B14" s="2" t="s">
        <v>433</v>
      </c>
      <c r="C14" s="437"/>
      <c r="D14" s="437"/>
      <c r="E14" s="437"/>
      <c r="F14" s="437"/>
      <c r="G14" s="437"/>
      <c r="H14" s="437"/>
      <c r="I14" s="437"/>
      <c r="J14" s="437"/>
      <c r="K14" s="437"/>
      <c r="L14" s="437"/>
      <c r="M14" s="424">
        <f t="shared" ref="M14:M17" si="4">H14+I14+J14</f>
        <v>0</v>
      </c>
      <c r="N14" s="424">
        <f t="shared" ref="N14:N17" si="5">SUM(C14:L14)</f>
        <v>0</v>
      </c>
    </row>
    <row r="15" spans="2:14" x14ac:dyDescent="0.2">
      <c r="B15" s="2" t="s">
        <v>434</v>
      </c>
      <c r="C15" s="424">
        <f>C9-C13-C14-C16-C17</f>
        <v>0</v>
      </c>
      <c r="D15" s="424">
        <f t="shared" ref="D15:L15" si="6">D9-D13-D14-D16-D17</f>
        <v>0</v>
      </c>
      <c r="E15" s="424">
        <f t="shared" si="6"/>
        <v>0</v>
      </c>
      <c r="F15" s="424">
        <f t="shared" si="6"/>
        <v>0</v>
      </c>
      <c r="G15" s="424">
        <f t="shared" si="6"/>
        <v>0</v>
      </c>
      <c r="H15" s="424">
        <f t="shared" si="6"/>
        <v>0</v>
      </c>
      <c r="I15" s="424">
        <f t="shared" si="6"/>
        <v>0</v>
      </c>
      <c r="J15" s="424">
        <f t="shared" si="6"/>
        <v>0</v>
      </c>
      <c r="K15" s="424">
        <f t="shared" si="6"/>
        <v>0</v>
      </c>
      <c r="L15" s="424">
        <f t="shared" si="6"/>
        <v>0</v>
      </c>
      <c r="M15" s="424">
        <f t="shared" si="4"/>
        <v>0</v>
      </c>
      <c r="N15" s="424">
        <f t="shared" si="5"/>
        <v>0</v>
      </c>
    </row>
    <row r="16" spans="2:14" x14ac:dyDescent="0.2">
      <c r="B16" s="2" t="s">
        <v>435</v>
      </c>
      <c r="C16" s="438"/>
      <c r="D16" s="438"/>
      <c r="E16" s="438"/>
      <c r="F16" s="438"/>
      <c r="G16" s="438"/>
      <c r="H16" s="438"/>
      <c r="I16" s="438"/>
      <c r="J16" s="438"/>
      <c r="K16" s="438"/>
      <c r="L16" s="438"/>
      <c r="M16" s="424">
        <f t="shared" si="4"/>
        <v>0</v>
      </c>
      <c r="N16" s="424">
        <f t="shared" si="5"/>
        <v>0</v>
      </c>
    </row>
    <row r="17" spans="2:15" x14ac:dyDescent="0.2">
      <c r="B17" s="2" t="s">
        <v>436</v>
      </c>
      <c r="C17" s="438"/>
      <c r="D17" s="438"/>
      <c r="E17" s="438"/>
      <c r="F17" s="438"/>
      <c r="G17" s="438"/>
      <c r="H17" s="438"/>
      <c r="I17" s="438"/>
      <c r="J17" s="438"/>
      <c r="K17" s="438"/>
      <c r="L17" s="438"/>
      <c r="M17" s="424">
        <f t="shared" si="4"/>
        <v>0</v>
      </c>
      <c r="N17" s="424">
        <f t="shared" si="5"/>
        <v>0</v>
      </c>
    </row>
    <row r="18" spans="2:15" ht="15" x14ac:dyDescent="0.25">
      <c r="B18" s="12" t="s">
        <v>430</v>
      </c>
      <c r="C18" s="51">
        <f>SUM(C13:C17)</f>
        <v>0</v>
      </c>
      <c r="D18" s="51">
        <f t="shared" ref="D18:M18" si="7">SUM(D14:D17)</f>
        <v>0</v>
      </c>
      <c r="E18" s="51">
        <f t="shared" si="7"/>
        <v>0</v>
      </c>
      <c r="F18" s="51">
        <f t="shared" si="7"/>
        <v>0</v>
      </c>
      <c r="G18" s="51">
        <f t="shared" si="7"/>
        <v>0</v>
      </c>
      <c r="H18" s="51">
        <f t="shared" si="7"/>
        <v>0</v>
      </c>
      <c r="I18" s="51">
        <f t="shared" si="7"/>
        <v>0</v>
      </c>
      <c r="J18" s="51">
        <f t="shared" si="7"/>
        <v>0</v>
      </c>
      <c r="K18" s="51">
        <f t="shared" si="7"/>
        <v>0</v>
      </c>
      <c r="L18" s="51">
        <f t="shared" si="7"/>
        <v>0</v>
      </c>
      <c r="M18" s="51">
        <f t="shared" si="7"/>
        <v>0</v>
      </c>
      <c r="N18" s="51">
        <f t="shared" ref="N18" si="8">SUM(N13:N17)</f>
        <v>0</v>
      </c>
    </row>
    <row r="20" spans="2:15" ht="15" x14ac:dyDescent="0.25">
      <c r="B20" s="42" t="s">
        <v>437</v>
      </c>
    </row>
    <row r="21" spans="2:15" x14ac:dyDescent="0.2">
      <c r="B21" s="48"/>
      <c r="C21" s="48">
        <f>C4</f>
        <v>1</v>
      </c>
      <c r="D21" s="48">
        <f t="shared" ref="D21:L21" si="9">D4</f>
        <v>2</v>
      </c>
      <c r="E21" s="48">
        <f t="shared" si="9"/>
        <v>3</v>
      </c>
      <c r="F21" s="48">
        <f t="shared" si="9"/>
        <v>4</v>
      </c>
      <c r="G21" s="48">
        <f t="shared" si="9"/>
        <v>5</v>
      </c>
      <c r="H21" s="48">
        <f t="shared" si="9"/>
        <v>6</v>
      </c>
      <c r="I21" s="48">
        <f t="shared" si="9"/>
        <v>7</v>
      </c>
      <c r="J21" s="48">
        <f t="shared" si="9"/>
        <v>8</v>
      </c>
      <c r="K21" s="48">
        <f t="shared" si="9"/>
        <v>9</v>
      </c>
      <c r="L21" s="48">
        <f t="shared" si="9"/>
        <v>10</v>
      </c>
      <c r="M21" s="48" t="s">
        <v>450</v>
      </c>
      <c r="N21" s="48" t="s">
        <v>144</v>
      </c>
      <c r="O21" s="48" t="s">
        <v>438</v>
      </c>
    </row>
    <row r="22" spans="2:15" x14ac:dyDescent="0.2">
      <c r="B22" s="2" t="s">
        <v>439</v>
      </c>
      <c r="C22" s="438"/>
      <c r="D22" s="438"/>
      <c r="E22" s="438"/>
      <c r="F22" s="438"/>
      <c r="G22" s="438"/>
      <c r="H22" s="438"/>
      <c r="I22" s="438"/>
      <c r="J22" s="438"/>
      <c r="K22" s="438"/>
      <c r="L22" s="438"/>
      <c r="M22" s="439">
        <f>H22+I22+J22</f>
        <v>0</v>
      </c>
      <c r="N22" s="440">
        <f>SUM(C22:L22)</f>
        <v>0</v>
      </c>
      <c r="O22" s="428">
        <f>IFERROR(N22/$N$27*100,0)</f>
        <v>0</v>
      </c>
    </row>
    <row r="23" spans="2:15" x14ac:dyDescent="0.2">
      <c r="B23" s="2" t="s">
        <v>134</v>
      </c>
      <c r="C23" s="438"/>
      <c r="D23" s="438"/>
      <c r="E23" s="438"/>
      <c r="F23" s="438"/>
      <c r="G23" s="438"/>
      <c r="H23" s="438"/>
      <c r="I23" s="438"/>
      <c r="J23" s="438"/>
      <c r="K23" s="438"/>
      <c r="L23" s="438"/>
      <c r="M23" s="439" t="e">
        <f>-IF(#REF!="Fast beløp",#REF!,[4]Budsjett!EL56)</f>
        <v>#REF!</v>
      </c>
      <c r="N23" s="440">
        <f t="shared" ref="N23:N26" si="10">SUM(C23:L23)</f>
        <v>0</v>
      </c>
      <c r="O23" s="428">
        <f t="shared" ref="O23:O26" si="11">IFERROR(N23/$N$27*100,0)</f>
        <v>0</v>
      </c>
    </row>
    <row r="24" spans="2:15" x14ac:dyDescent="0.2">
      <c r="B24" s="2" t="s">
        <v>440</v>
      </c>
      <c r="C24" s="438"/>
      <c r="D24" s="438"/>
      <c r="E24" s="438"/>
      <c r="F24" s="438"/>
      <c r="G24" s="438"/>
      <c r="H24" s="438"/>
      <c r="I24" s="438"/>
      <c r="J24" s="438"/>
      <c r="K24" s="438"/>
      <c r="L24" s="438"/>
      <c r="M24" s="439">
        <f t="shared" ref="M24" si="12">H24+I24+J24</f>
        <v>0</v>
      </c>
      <c r="N24" s="440">
        <f t="shared" si="10"/>
        <v>0</v>
      </c>
      <c r="O24" s="428">
        <f t="shared" si="11"/>
        <v>0</v>
      </c>
    </row>
    <row r="25" spans="2:15" x14ac:dyDescent="0.2">
      <c r="B25" s="2" t="s">
        <v>138</v>
      </c>
      <c r="C25" s="438"/>
      <c r="D25" s="438"/>
      <c r="E25" s="438"/>
      <c r="F25" s="438"/>
      <c r="G25" s="438"/>
      <c r="H25" s="438"/>
      <c r="I25" s="438"/>
      <c r="J25" s="438"/>
      <c r="K25" s="438"/>
      <c r="L25" s="438"/>
      <c r="M25" s="439" t="e">
        <f>-IF(#REF!="Fast beløp",#REF!,[4]Budsjett!DY56)</f>
        <v>#REF!</v>
      </c>
      <c r="N25" s="440">
        <f t="shared" si="10"/>
        <v>0</v>
      </c>
      <c r="O25" s="428">
        <f t="shared" si="11"/>
        <v>0</v>
      </c>
    </row>
    <row r="26" spans="2:15" x14ac:dyDescent="0.2">
      <c r="B26" s="2" t="s">
        <v>441</v>
      </c>
      <c r="C26" s="434"/>
      <c r="D26" s="434"/>
      <c r="E26" s="434"/>
      <c r="F26" s="434"/>
      <c r="G26" s="434"/>
      <c r="H26" s="434"/>
      <c r="I26" s="434"/>
      <c r="J26" s="434"/>
      <c r="K26" s="434"/>
      <c r="L26" s="434"/>
      <c r="M26" s="439">
        <f>-IF([4]Registrering!$B$28="Fast beløp",[4]Budsjett!U51,[4]Budsjett!DL56)</f>
        <v>44545203.039196923</v>
      </c>
      <c r="N26" s="440">
        <f t="shared" si="10"/>
        <v>0</v>
      </c>
      <c r="O26" s="428">
        <f t="shared" si="11"/>
        <v>0</v>
      </c>
    </row>
    <row r="27" spans="2:15" ht="15" x14ac:dyDescent="0.25">
      <c r="B27" s="12" t="s">
        <v>430</v>
      </c>
      <c r="C27" s="51">
        <f>SUM(C22:C26)</f>
        <v>0</v>
      </c>
      <c r="D27" s="51">
        <f t="shared" ref="D27:M27" si="13">SUM(D22:D26)</f>
        <v>0</v>
      </c>
      <c r="E27" s="51">
        <f t="shared" si="13"/>
        <v>0</v>
      </c>
      <c r="F27" s="51">
        <f t="shared" si="13"/>
        <v>0</v>
      </c>
      <c r="G27" s="51">
        <f t="shared" si="13"/>
        <v>0</v>
      </c>
      <c r="H27" s="51">
        <f t="shared" si="13"/>
        <v>0</v>
      </c>
      <c r="I27" s="51">
        <f t="shared" si="13"/>
        <v>0</v>
      </c>
      <c r="J27" s="51">
        <f t="shared" si="13"/>
        <v>0</v>
      </c>
      <c r="K27" s="51">
        <f t="shared" si="13"/>
        <v>0</v>
      </c>
      <c r="L27" s="51">
        <f t="shared" si="13"/>
        <v>0</v>
      </c>
      <c r="M27" s="51" t="e">
        <f t="shared" si="13"/>
        <v>#REF!</v>
      </c>
      <c r="N27" s="77">
        <f>SUM(N22:N26)</f>
        <v>0</v>
      </c>
      <c r="O27" s="429">
        <f>IFERROR(N27/N27,0)</f>
        <v>0</v>
      </c>
    </row>
    <row r="28" spans="2:15" x14ac:dyDescent="0.2">
      <c r="B28" s="52"/>
      <c r="C28" s="53"/>
      <c r="D28" s="53"/>
      <c r="E28" s="53"/>
      <c r="F28" s="53"/>
      <c r="G28" s="53"/>
      <c r="H28" s="53"/>
      <c r="I28" s="53"/>
      <c r="J28" s="53"/>
      <c r="K28" s="53"/>
      <c r="L28" s="53"/>
      <c r="M28" s="53"/>
      <c r="N28" s="53"/>
    </row>
    <row r="29" spans="2:15" ht="15" x14ac:dyDescent="0.25">
      <c r="B29" s="42" t="s">
        <v>442</v>
      </c>
    </row>
    <row r="30" spans="2:15" x14ac:dyDescent="0.2">
      <c r="B30" s="48"/>
      <c r="C30" s="48">
        <f>C4</f>
        <v>1</v>
      </c>
      <c r="D30" s="48">
        <f t="shared" ref="D30:L30" si="14">D4</f>
        <v>2</v>
      </c>
      <c r="E30" s="48">
        <f t="shared" si="14"/>
        <v>3</v>
      </c>
      <c r="F30" s="48">
        <f t="shared" si="14"/>
        <v>4</v>
      </c>
      <c r="G30" s="48">
        <f t="shared" si="14"/>
        <v>5</v>
      </c>
      <c r="H30" s="48">
        <f t="shared" si="14"/>
        <v>6</v>
      </c>
      <c r="I30" s="48">
        <f t="shared" si="14"/>
        <v>7</v>
      </c>
      <c r="J30" s="48">
        <f t="shared" si="14"/>
        <v>8</v>
      </c>
      <c r="K30" s="48">
        <f t="shared" si="14"/>
        <v>9</v>
      </c>
      <c r="L30" s="48">
        <f t="shared" si="14"/>
        <v>10</v>
      </c>
      <c r="M30" s="48" t="s">
        <v>450</v>
      </c>
      <c r="N30" s="48" t="s">
        <v>144</v>
      </c>
    </row>
    <row r="31" spans="2:15" x14ac:dyDescent="0.2">
      <c r="B31" s="2" t="s">
        <v>394</v>
      </c>
      <c r="C31" s="434"/>
      <c r="D31" s="434"/>
      <c r="E31" s="434"/>
      <c r="F31" s="434"/>
      <c r="G31" s="434"/>
      <c r="H31" s="434"/>
      <c r="I31" s="434"/>
      <c r="J31" s="434"/>
      <c r="K31" s="434"/>
      <c r="L31" s="434"/>
      <c r="M31" s="430" t="e">
        <f>-SUMIF([4]Budsjett!$DA$32:$DA$34,#REF!,[4]Budsjett!DL32:DL34)</f>
        <v>#VALUE!</v>
      </c>
      <c r="N31" s="424">
        <f>SUM(C31:L31)</f>
        <v>0</v>
      </c>
    </row>
    <row r="32" spans="2:15" x14ac:dyDescent="0.2">
      <c r="B32" s="2" t="s">
        <v>167</v>
      </c>
      <c r="C32" s="434"/>
      <c r="D32" s="434"/>
      <c r="E32" s="434"/>
      <c r="F32" s="434"/>
      <c r="G32" s="434"/>
      <c r="H32" s="434"/>
      <c r="I32" s="434"/>
      <c r="J32" s="434"/>
      <c r="K32" s="434"/>
      <c r="L32" s="434"/>
      <c r="M32" s="430" t="e">
        <f>-SUMIF([4]Budsjett!$DA$4:$DA$14,#REF!,[4]Budsjett!DL4:DL14)</f>
        <v>#VALUE!</v>
      </c>
      <c r="N32" s="424">
        <f t="shared" ref="N32:N37" si="15">SUM(C32:L32)</f>
        <v>0</v>
      </c>
    </row>
    <row r="33" spans="2:14" x14ac:dyDescent="0.2">
      <c r="B33" s="2" t="s">
        <v>443</v>
      </c>
      <c r="C33" s="434"/>
      <c r="D33" s="434"/>
      <c r="E33" s="434"/>
      <c r="F33" s="434"/>
      <c r="G33" s="434"/>
      <c r="H33" s="434"/>
      <c r="I33" s="434"/>
      <c r="J33" s="434"/>
      <c r="K33" s="434"/>
      <c r="L33" s="434"/>
      <c r="M33" s="430" t="e">
        <f>-SUMIF([4]Budsjett!$DA$4:$DA$14,#REF!,[4]Budsjett!DL4:DL14)</f>
        <v>#VALUE!</v>
      </c>
      <c r="N33" s="424">
        <f t="shared" si="15"/>
        <v>0</v>
      </c>
    </row>
    <row r="34" spans="2:14" x14ac:dyDescent="0.2">
      <c r="B34" s="2" t="s">
        <v>444</v>
      </c>
      <c r="C34" s="434"/>
      <c r="D34" s="434"/>
      <c r="E34" s="434"/>
      <c r="F34" s="434"/>
      <c r="G34" s="434"/>
      <c r="H34" s="434"/>
      <c r="I34" s="434"/>
      <c r="J34" s="434"/>
      <c r="K34" s="434"/>
      <c r="L34" s="434"/>
      <c r="M34" s="430">
        <f t="shared" ref="M34:M41" si="16">H34+I34+J34</f>
        <v>0</v>
      </c>
      <c r="N34" s="424">
        <f t="shared" si="15"/>
        <v>0</v>
      </c>
    </row>
    <row r="35" spans="2:14" x14ac:dyDescent="0.2">
      <c r="B35" s="2" t="s">
        <v>445</v>
      </c>
      <c r="C35" s="434"/>
      <c r="D35" s="434"/>
      <c r="E35" s="434"/>
      <c r="F35" s="434"/>
      <c r="G35" s="434"/>
      <c r="H35" s="434"/>
      <c r="I35" s="434"/>
      <c r="J35" s="434"/>
      <c r="K35" s="434"/>
      <c r="L35" s="434"/>
      <c r="M35" s="430">
        <f t="shared" si="16"/>
        <v>0</v>
      </c>
      <c r="N35" s="424">
        <f t="shared" si="15"/>
        <v>0</v>
      </c>
    </row>
    <row r="36" spans="2:14" x14ac:dyDescent="0.2">
      <c r="B36" s="2" t="s">
        <v>446</v>
      </c>
      <c r="C36" s="434"/>
      <c r="D36" s="434"/>
      <c r="E36" s="434"/>
      <c r="F36" s="434"/>
      <c r="G36" s="434"/>
      <c r="H36" s="434"/>
      <c r="I36" s="434"/>
      <c r="J36" s="434"/>
      <c r="K36" s="434"/>
      <c r="L36" s="434"/>
      <c r="M36" s="430">
        <f t="shared" si="16"/>
        <v>0</v>
      </c>
      <c r="N36" s="424">
        <f t="shared" si="15"/>
        <v>0</v>
      </c>
    </row>
    <row r="37" spans="2:14" x14ac:dyDescent="0.2">
      <c r="B37" s="2" t="s">
        <v>399</v>
      </c>
      <c r="C37" s="434"/>
      <c r="D37" s="434"/>
      <c r="E37" s="434"/>
      <c r="F37" s="434"/>
      <c r="G37" s="434"/>
      <c r="H37" s="434"/>
      <c r="I37" s="434"/>
      <c r="J37" s="434"/>
      <c r="K37" s="434"/>
      <c r="L37" s="434"/>
      <c r="M37" s="430">
        <f t="shared" si="16"/>
        <v>0</v>
      </c>
      <c r="N37" s="424">
        <f t="shared" si="15"/>
        <v>0</v>
      </c>
    </row>
    <row r="38" spans="2:14" ht="15" x14ac:dyDescent="0.25">
      <c r="B38" s="12" t="s">
        <v>447</v>
      </c>
      <c r="C38" s="51">
        <f t="shared" ref="C38:M38" si="17">SUM(C31:C37)</f>
        <v>0</v>
      </c>
      <c r="D38" s="51">
        <f t="shared" si="17"/>
        <v>0</v>
      </c>
      <c r="E38" s="51">
        <f t="shared" si="17"/>
        <v>0</v>
      </c>
      <c r="F38" s="51">
        <f t="shared" si="17"/>
        <v>0</v>
      </c>
      <c r="G38" s="51">
        <f t="shared" si="17"/>
        <v>0</v>
      </c>
      <c r="H38" s="51">
        <f t="shared" si="17"/>
        <v>0</v>
      </c>
      <c r="I38" s="51">
        <f t="shared" si="17"/>
        <v>0</v>
      </c>
      <c r="J38" s="51">
        <f t="shared" si="17"/>
        <v>0</v>
      </c>
      <c r="K38" s="51">
        <f t="shared" si="17"/>
        <v>0</v>
      </c>
      <c r="L38" s="51">
        <f t="shared" si="17"/>
        <v>0</v>
      </c>
      <c r="M38" s="51" t="e">
        <f t="shared" si="17"/>
        <v>#VALUE!</v>
      </c>
      <c r="N38" s="51">
        <f>SUM(N31:N37)</f>
        <v>0</v>
      </c>
    </row>
    <row r="39" spans="2:14" x14ac:dyDescent="0.2">
      <c r="B39" t="s">
        <v>427</v>
      </c>
      <c r="C39" s="438"/>
      <c r="D39" s="438"/>
      <c r="E39" s="438"/>
      <c r="F39" s="438"/>
      <c r="G39" s="438"/>
      <c r="H39" s="438"/>
      <c r="I39" s="438"/>
      <c r="J39" s="438"/>
      <c r="K39" s="438"/>
      <c r="L39" s="438"/>
      <c r="M39" s="430">
        <f t="shared" si="16"/>
        <v>0</v>
      </c>
      <c r="N39" s="424">
        <f>SUM(C39:L39)</f>
        <v>0</v>
      </c>
    </row>
    <row r="40" spans="2:14" x14ac:dyDescent="0.2">
      <c r="B40" t="s">
        <v>428</v>
      </c>
      <c r="C40" s="438"/>
      <c r="D40" s="438"/>
      <c r="E40" s="438"/>
      <c r="F40" s="438"/>
      <c r="G40" s="438"/>
      <c r="H40" s="438"/>
      <c r="I40" s="438"/>
      <c r="J40" s="438"/>
      <c r="K40" s="438"/>
      <c r="L40" s="438"/>
      <c r="M40" s="430">
        <f t="shared" si="16"/>
        <v>0</v>
      </c>
      <c r="N40" s="424">
        <f t="shared" ref="N40:N41" si="18">SUM(C40:L40)</f>
        <v>0</v>
      </c>
    </row>
    <row r="41" spans="2:14" x14ac:dyDescent="0.2">
      <c r="B41" t="s">
        <v>429</v>
      </c>
      <c r="C41" s="438"/>
      <c r="D41" s="438"/>
      <c r="E41" s="438"/>
      <c r="F41" s="438"/>
      <c r="G41" s="438"/>
      <c r="H41" s="438"/>
      <c r="I41" s="438"/>
      <c r="J41" s="438"/>
      <c r="K41" s="438"/>
      <c r="L41" s="438"/>
      <c r="M41" s="430">
        <f t="shared" si="16"/>
        <v>0</v>
      </c>
      <c r="N41" s="424">
        <f t="shared" si="18"/>
        <v>0</v>
      </c>
    </row>
    <row r="42" spans="2:14" ht="15" x14ac:dyDescent="0.25">
      <c r="B42" s="12" t="s">
        <v>140</v>
      </c>
      <c r="C42" s="51">
        <f>SUM(C38:C41)</f>
        <v>0</v>
      </c>
      <c r="D42" s="51">
        <f t="shared" ref="D42:N42" si="19">SUM(D38:D41)</f>
        <v>0</v>
      </c>
      <c r="E42" s="51">
        <f t="shared" si="19"/>
        <v>0</v>
      </c>
      <c r="F42" s="51">
        <f t="shared" si="19"/>
        <v>0</v>
      </c>
      <c r="G42" s="51">
        <f t="shared" si="19"/>
        <v>0</v>
      </c>
      <c r="H42" s="51">
        <f t="shared" si="19"/>
        <v>0</v>
      </c>
      <c r="I42" s="51">
        <f t="shared" si="19"/>
        <v>0</v>
      </c>
      <c r="J42" s="51">
        <f t="shared" si="19"/>
        <v>0</v>
      </c>
      <c r="K42" s="51">
        <f t="shared" si="19"/>
        <v>0</v>
      </c>
      <c r="L42" s="51">
        <f t="shared" si="19"/>
        <v>0</v>
      </c>
      <c r="M42" s="51" t="e">
        <f t="shared" si="19"/>
        <v>#VALUE!</v>
      </c>
      <c r="N42" s="51">
        <f t="shared" si="19"/>
        <v>0</v>
      </c>
    </row>
    <row r="43" spans="2:14" x14ac:dyDescent="0.2">
      <c r="B43" s="52"/>
      <c r="C43" s="53"/>
      <c r="D43" s="53"/>
      <c r="E43" s="53"/>
      <c r="F43" s="53"/>
      <c r="G43" s="53"/>
      <c r="H43" s="53"/>
      <c r="I43" s="53"/>
      <c r="J43" s="53"/>
      <c r="K43" s="53"/>
      <c r="L43" s="53"/>
      <c r="M43" s="53"/>
      <c r="N43" s="53"/>
    </row>
    <row r="47" spans="2:14" x14ac:dyDescent="0.2">
      <c r="C47" s="53"/>
    </row>
  </sheetData>
  <sheetProtection algorithmName="SHA-512" hashValue="CM+3TE0+B9tZ+b7rvizU0cmOEUrhLjHIZGj/XfaN88fPu5izWHYTkTNH0jrFd8Ss7B7mGb3pLvot6OJibGtOzg==" saltValue="rBZYQCsKyK19MJjEJihfhg==" spinCount="100000" sheet="1" objects="1" scenarios="1"/>
  <pageMargins left="0.7" right="0.7" top="0.75" bottom="0.75" header="0.3" footer="0.3"/>
  <legacy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0">
    <tabColor rgb="FF7030A0"/>
  </sheetPr>
  <dimension ref="B1:O47"/>
  <sheetViews>
    <sheetView showGridLines="0" workbookViewId="0">
      <selection activeCell="C15" sqref="C15"/>
    </sheetView>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425</v>
      </c>
      <c r="C1" s="196" t="s">
        <v>621</v>
      </c>
      <c r="E1" s="431"/>
      <c r="F1" s="432"/>
      <c r="G1" s="432"/>
      <c r="H1" s="433"/>
    </row>
    <row r="3" spans="2:14" ht="15" x14ac:dyDescent="0.25">
      <c r="B3" s="42" t="s">
        <v>426</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450</v>
      </c>
      <c r="N4" s="48" t="s">
        <v>144</v>
      </c>
    </row>
    <row r="5" spans="2:14" x14ac:dyDescent="0.2">
      <c r="B5" s="2" t="s">
        <v>214</v>
      </c>
      <c r="C5" s="434"/>
      <c r="D5" s="434"/>
      <c r="E5" s="434"/>
      <c r="F5" s="434"/>
      <c r="G5" s="434"/>
      <c r="H5" s="434"/>
      <c r="I5" s="434"/>
      <c r="J5" s="434"/>
      <c r="K5" s="434"/>
      <c r="L5" s="434"/>
      <c r="M5" s="424">
        <f>H5+I5+J5</f>
        <v>0</v>
      </c>
      <c r="N5" s="424">
        <f>SUM(C5:L5)</f>
        <v>0</v>
      </c>
    </row>
    <row r="6" spans="2:14" x14ac:dyDescent="0.2">
      <c r="B6" s="2" t="s">
        <v>427</v>
      </c>
      <c r="C6" s="435"/>
      <c r="D6" s="434"/>
      <c r="E6" s="434"/>
      <c r="F6" s="434"/>
      <c r="G6" s="434"/>
      <c r="H6" s="434"/>
      <c r="I6" s="434"/>
      <c r="J6" s="434"/>
      <c r="K6" s="434"/>
      <c r="L6" s="434"/>
      <c r="M6" s="424">
        <f t="shared" ref="M6" si="0">H6+I6+J6</f>
        <v>0</v>
      </c>
      <c r="N6" s="424">
        <f t="shared" ref="N6:N8" si="1">SUM(C6:L6)</f>
        <v>0</v>
      </c>
    </row>
    <row r="7" spans="2:14" x14ac:dyDescent="0.2">
      <c r="B7" s="2" t="s">
        <v>428</v>
      </c>
      <c r="C7" s="434"/>
      <c r="D7" s="434"/>
      <c r="E7" s="434"/>
      <c r="F7" s="434"/>
      <c r="G7" s="434"/>
      <c r="H7" s="434"/>
      <c r="I7" s="434"/>
      <c r="J7" s="434"/>
      <c r="K7" s="434"/>
      <c r="L7" s="434"/>
      <c r="M7" s="424">
        <f>[4]Budsjett!U42+[4]Budsjett!U43</f>
        <v>0</v>
      </c>
      <c r="N7" s="424">
        <f t="shared" si="1"/>
        <v>0</v>
      </c>
    </row>
    <row r="8" spans="2:14" x14ac:dyDescent="0.2">
      <c r="B8" s="2" t="s">
        <v>429</v>
      </c>
      <c r="C8" s="434"/>
      <c r="D8" s="434"/>
      <c r="E8" s="434"/>
      <c r="F8" s="434"/>
      <c r="G8" s="434"/>
      <c r="H8" s="434"/>
      <c r="I8" s="434"/>
      <c r="J8" s="434"/>
      <c r="K8" s="434"/>
      <c r="L8" s="434"/>
      <c r="M8" s="424" t="e" vm="1">
        <f>[4]Prosjektcontroller!N20</f>
        <v>#VALUE!</v>
      </c>
      <c r="N8" s="424">
        <f t="shared" si="1"/>
        <v>0</v>
      </c>
    </row>
    <row r="9" spans="2:14" ht="15" x14ac:dyDescent="0.25">
      <c r="B9" s="12" t="s">
        <v>430</v>
      </c>
      <c r="C9" s="51">
        <f t="shared" ref="C9:M9" si="2">SUM(C5:C8)</f>
        <v>0</v>
      </c>
      <c r="D9" s="51">
        <f t="shared" si="2"/>
        <v>0</v>
      </c>
      <c r="E9" s="51">
        <f t="shared" si="2"/>
        <v>0</v>
      </c>
      <c r="F9" s="51">
        <f t="shared" si="2"/>
        <v>0</v>
      </c>
      <c r="G9" s="51">
        <f t="shared" si="2"/>
        <v>0</v>
      </c>
      <c r="H9" s="51">
        <f t="shared" si="2"/>
        <v>0</v>
      </c>
      <c r="I9" s="51">
        <f t="shared" si="2"/>
        <v>0</v>
      </c>
      <c r="J9" s="51">
        <f t="shared" si="2"/>
        <v>0</v>
      </c>
      <c r="K9" s="51">
        <f t="shared" si="2"/>
        <v>0</v>
      </c>
      <c r="L9" s="51">
        <f t="shared" si="2"/>
        <v>0</v>
      </c>
      <c r="M9" s="51" t="e" vm="2">
        <f t="shared" si="2"/>
        <v>#VALUE!</v>
      </c>
      <c r="N9" s="51">
        <f>SUM(N5:N8)</f>
        <v>0</v>
      </c>
    </row>
    <row r="10" spans="2:14" x14ac:dyDescent="0.2">
      <c r="C10" s="43"/>
      <c r="D10" s="43"/>
      <c r="E10" s="43"/>
      <c r="F10" s="43"/>
      <c r="G10" s="43"/>
      <c r="H10" s="43"/>
      <c r="I10" s="43"/>
      <c r="J10" s="43"/>
      <c r="K10" s="43"/>
      <c r="L10" s="43"/>
      <c r="M10" s="43"/>
      <c r="N10" s="43"/>
    </row>
    <row r="11" spans="2:14" ht="15" x14ac:dyDescent="0.25">
      <c r="B11" s="42" t="s">
        <v>431</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s="2" t="s">
        <v>432</v>
      </c>
      <c r="C13" s="436"/>
      <c r="D13" s="436"/>
      <c r="E13" s="436"/>
      <c r="F13" s="436"/>
      <c r="G13" s="436"/>
      <c r="H13" s="436"/>
      <c r="I13" s="436"/>
      <c r="J13" s="436"/>
      <c r="K13" s="436"/>
      <c r="L13" s="436"/>
      <c r="M13" s="424">
        <f>H13+I13+J13</f>
        <v>0</v>
      </c>
      <c r="N13" s="424">
        <f>SUM(C13:L13)</f>
        <v>0</v>
      </c>
    </row>
    <row r="14" spans="2:14" x14ac:dyDescent="0.2">
      <c r="B14" s="2" t="s">
        <v>433</v>
      </c>
      <c r="C14" s="437"/>
      <c r="D14" s="437"/>
      <c r="E14" s="437"/>
      <c r="F14" s="437"/>
      <c r="G14" s="437"/>
      <c r="H14" s="437"/>
      <c r="I14" s="437"/>
      <c r="J14" s="437"/>
      <c r="K14" s="437"/>
      <c r="L14" s="437"/>
      <c r="M14" s="424">
        <f t="shared" ref="M14:M17" si="4">H14+I14+J14</f>
        <v>0</v>
      </c>
      <c r="N14" s="424">
        <f t="shared" ref="N14:N17" si="5">SUM(C14:L14)</f>
        <v>0</v>
      </c>
    </row>
    <row r="15" spans="2:14" x14ac:dyDescent="0.2">
      <c r="B15" s="2" t="s">
        <v>434</v>
      </c>
      <c r="C15" s="424">
        <f>C9-C13-C14-C16-C17</f>
        <v>0</v>
      </c>
      <c r="D15" s="424">
        <f t="shared" ref="D15:L15" si="6">D9-D13-D14-D16-D17</f>
        <v>0</v>
      </c>
      <c r="E15" s="424">
        <f t="shared" si="6"/>
        <v>0</v>
      </c>
      <c r="F15" s="424">
        <f t="shared" si="6"/>
        <v>0</v>
      </c>
      <c r="G15" s="424">
        <f t="shared" si="6"/>
        <v>0</v>
      </c>
      <c r="H15" s="424">
        <f t="shared" si="6"/>
        <v>0</v>
      </c>
      <c r="I15" s="424">
        <f t="shared" si="6"/>
        <v>0</v>
      </c>
      <c r="J15" s="424">
        <f t="shared" si="6"/>
        <v>0</v>
      </c>
      <c r="K15" s="424">
        <f t="shared" si="6"/>
        <v>0</v>
      </c>
      <c r="L15" s="424">
        <f t="shared" si="6"/>
        <v>0</v>
      </c>
      <c r="M15" s="424">
        <f t="shared" si="4"/>
        <v>0</v>
      </c>
      <c r="N15" s="424">
        <f t="shared" si="5"/>
        <v>0</v>
      </c>
    </row>
    <row r="16" spans="2:14" x14ac:dyDescent="0.2">
      <c r="B16" s="2" t="s">
        <v>435</v>
      </c>
      <c r="C16" s="438"/>
      <c r="D16" s="438"/>
      <c r="E16" s="438"/>
      <c r="F16" s="438"/>
      <c r="G16" s="438"/>
      <c r="H16" s="438"/>
      <c r="I16" s="438"/>
      <c r="J16" s="438"/>
      <c r="K16" s="438"/>
      <c r="L16" s="438"/>
      <c r="M16" s="424">
        <f t="shared" si="4"/>
        <v>0</v>
      </c>
      <c r="N16" s="424">
        <f t="shared" si="5"/>
        <v>0</v>
      </c>
    </row>
    <row r="17" spans="2:15" x14ac:dyDescent="0.2">
      <c r="B17" s="2" t="s">
        <v>436</v>
      </c>
      <c r="C17" s="438"/>
      <c r="D17" s="438"/>
      <c r="E17" s="438"/>
      <c r="F17" s="438"/>
      <c r="G17" s="438"/>
      <c r="H17" s="438"/>
      <c r="I17" s="438"/>
      <c r="J17" s="438"/>
      <c r="K17" s="438"/>
      <c r="L17" s="438"/>
      <c r="M17" s="424">
        <f t="shared" si="4"/>
        <v>0</v>
      </c>
      <c r="N17" s="424">
        <f t="shared" si="5"/>
        <v>0</v>
      </c>
    </row>
    <row r="18" spans="2:15" ht="15" x14ac:dyDescent="0.25">
      <c r="B18" s="12" t="s">
        <v>430</v>
      </c>
      <c r="C18" s="51">
        <f>SUM(C13:C17)</f>
        <v>0</v>
      </c>
      <c r="D18" s="51">
        <f t="shared" ref="D18:M18" si="7">SUM(D14:D17)</f>
        <v>0</v>
      </c>
      <c r="E18" s="51">
        <f t="shared" si="7"/>
        <v>0</v>
      </c>
      <c r="F18" s="51">
        <f t="shared" si="7"/>
        <v>0</v>
      </c>
      <c r="G18" s="51">
        <f t="shared" si="7"/>
        <v>0</v>
      </c>
      <c r="H18" s="51">
        <f t="shared" si="7"/>
        <v>0</v>
      </c>
      <c r="I18" s="51">
        <f t="shared" si="7"/>
        <v>0</v>
      </c>
      <c r="J18" s="51">
        <f t="shared" si="7"/>
        <v>0</v>
      </c>
      <c r="K18" s="51">
        <f t="shared" si="7"/>
        <v>0</v>
      </c>
      <c r="L18" s="51">
        <f t="shared" si="7"/>
        <v>0</v>
      </c>
      <c r="M18" s="51">
        <f t="shared" si="7"/>
        <v>0</v>
      </c>
      <c r="N18" s="51">
        <f t="shared" ref="N18" si="8">SUM(N13:N17)</f>
        <v>0</v>
      </c>
    </row>
    <row r="20" spans="2:15" ht="15" x14ac:dyDescent="0.25">
      <c r="B20" s="42" t="s">
        <v>437</v>
      </c>
    </row>
    <row r="21" spans="2:15" x14ac:dyDescent="0.2">
      <c r="B21" s="48"/>
      <c r="C21" s="48">
        <f>C4</f>
        <v>1</v>
      </c>
      <c r="D21" s="48">
        <f t="shared" ref="D21:L21" si="9">D4</f>
        <v>2</v>
      </c>
      <c r="E21" s="48">
        <f t="shared" si="9"/>
        <v>3</v>
      </c>
      <c r="F21" s="48">
        <f t="shared" si="9"/>
        <v>4</v>
      </c>
      <c r="G21" s="48">
        <f t="shared" si="9"/>
        <v>5</v>
      </c>
      <c r="H21" s="48">
        <f t="shared" si="9"/>
        <v>6</v>
      </c>
      <c r="I21" s="48">
        <f t="shared" si="9"/>
        <v>7</v>
      </c>
      <c r="J21" s="48">
        <f t="shared" si="9"/>
        <v>8</v>
      </c>
      <c r="K21" s="48">
        <f t="shared" si="9"/>
        <v>9</v>
      </c>
      <c r="L21" s="48">
        <f t="shared" si="9"/>
        <v>10</v>
      </c>
      <c r="M21" s="48" t="s">
        <v>450</v>
      </c>
      <c r="N21" s="48" t="s">
        <v>144</v>
      </c>
      <c r="O21" s="48" t="s">
        <v>438</v>
      </c>
    </row>
    <row r="22" spans="2:15" x14ac:dyDescent="0.2">
      <c r="B22" s="2" t="s">
        <v>439</v>
      </c>
      <c r="C22" s="438"/>
      <c r="D22" s="438"/>
      <c r="E22" s="438"/>
      <c r="F22" s="438"/>
      <c r="G22" s="438"/>
      <c r="H22" s="438"/>
      <c r="I22" s="438"/>
      <c r="J22" s="438"/>
      <c r="K22" s="438"/>
      <c r="L22" s="438"/>
      <c r="M22" s="439">
        <f>H22+I22+J22</f>
        <v>0</v>
      </c>
      <c r="N22" s="440">
        <f>SUM(C22:L22)</f>
        <v>0</v>
      </c>
      <c r="O22" s="428">
        <f>IFERROR(N22/$N$27*100,0)</f>
        <v>0</v>
      </c>
    </row>
    <row r="23" spans="2:15" x14ac:dyDescent="0.2">
      <c r="B23" s="2" t="s">
        <v>134</v>
      </c>
      <c r="C23" s="438"/>
      <c r="D23" s="438"/>
      <c r="E23" s="438"/>
      <c r="F23" s="438"/>
      <c r="G23" s="438"/>
      <c r="H23" s="438"/>
      <c r="I23" s="438"/>
      <c r="J23" s="438"/>
      <c r="K23" s="438"/>
      <c r="L23" s="438"/>
      <c r="M23" s="439" t="e">
        <f>-IF(#REF!="Fast beløp",#REF!,[4]Budsjett!EL56)</f>
        <v>#REF!</v>
      </c>
      <c r="N23" s="440">
        <f t="shared" ref="N23:N26" si="10">SUM(C23:L23)</f>
        <v>0</v>
      </c>
      <c r="O23" s="428">
        <f t="shared" ref="O23:O26" si="11">IFERROR(N23/$N$27*100,0)</f>
        <v>0</v>
      </c>
    </row>
    <row r="24" spans="2:15" x14ac:dyDescent="0.2">
      <c r="B24" s="2" t="s">
        <v>440</v>
      </c>
      <c r="C24" s="438"/>
      <c r="D24" s="438"/>
      <c r="E24" s="438"/>
      <c r="F24" s="438"/>
      <c r="G24" s="438"/>
      <c r="H24" s="438"/>
      <c r="I24" s="438"/>
      <c r="J24" s="438"/>
      <c r="K24" s="438"/>
      <c r="L24" s="438"/>
      <c r="M24" s="439">
        <f t="shared" ref="M24" si="12">H24+I24+J24</f>
        <v>0</v>
      </c>
      <c r="N24" s="440">
        <f t="shared" si="10"/>
        <v>0</v>
      </c>
      <c r="O24" s="428">
        <f t="shared" si="11"/>
        <v>0</v>
      </c>
    </row>
    <row r="25" spans="2:15" x14ac:dyDescent="0.2">
      <c r="B25" s="2" t="s">
        <v>138</v>
      </c>
      <c r="C25" s="438"/>
      <c r="D25" s="438"/>
      <c r="E25" s="438"/>
      <c r="F25" s="438"/>
      <c r="G25" s="438"/>
      <c r="H25" s="438"/>
      <c r="I25" s="438"/>
      <c r="J25" s="438"/>
      <c r="K25" s="438"/>
      <c r="L25" s="438"/>
      <c r="M25" s="439" t="e">
        <f>-IF(#REF!="Fast beløp",#REF!,[4]Budsjett!DY56)</f>
        <v>#REF!</v>
      </c>
      <c r="N25" s="440">
        <f t="shared" si="10"/>
        <v>0</v>
      </c>
      <c r="O25" s="428">
        <f t="shared" si="11"/>
        <v>0</v>
      </c>
    </row>
    <row r="26" spans="2:15" x14ac:dyDescent="0.2">
      <c r="B26" s="2" t="s">
        <v>441</v>
      </c>
      <c r="C26" s="434"/>
      <c r="D26" s="434"/>
      <c r="E26" s="434"/>
      <c r="F26" s="434"/>
      <c r="G26" s="434"/>
      <c r="H26" s="434"/>
      <c r="I26" s="434"/>
      <c r="J26" s="434"/>
      <c r="K26" s="434"/>
      <c r="L26" s="434"/>
      <c r="M26" s="439">
        <f>-IF([4]Registrering!$B$28="Fast beløp",[4]Budsjett!U51,[4]Budsjett!DL56)</f>
        <v>44545203.039196923</v>
      </c>
      <c r="N26" s="440">
        <f t="shared" si="10"/>
        <v>0</v>
      </c>
      <c r="O26" s="428">
        <f t="shared" si="11"/>
        <v>0</v>
      </c>
    </row>
    <row r="27" spans="2:15" ht="15" x14ac:dyDescent="0.25">
      <c r="B27" s="12" t="s">
        <v>430</v>
      </c>
      <c r="C27" s="51">
        <f>SUM(C22:C26)</f>
        <v>0</v>
      </c>
      <c r="D27" s="51">
        <f t="shared" ref="D27:M27" si="13">SUM(D22:D26)</f>
        <v>0</v>
      </c>
      <c r="E27" s="51">
        <f t="shared" si="13"/>
        <v>0</v>
      </c>
      <c r="F27" s="51">
        <f t="shared" si="13"/>
        <v>0</v>
      </c>
      <c r="G27" s="51">
        <f t="shared" si="13"/>
        <v>0</v>
      </c>
      <c r="H27" s="51">
        <f t="shared" si="13"/>
        <v>0</v>
      </c>
      <c r="I27" s="51">
        <f t="shared" si="13"/>
        <v>0</v>
      </c>
      <c r="J27" s="51">
        <f t="shared" si="13"/>
        <v>0</v>
      </c>
      <c r="K27" s="51">
        <f t="shared" si="13"/>
        <v>0</v>
      </c>
      <c r="L27" s="51">
        <f t="shared" si="13"/>
        <v>0</v>
      </c>
      <c r="M27" s="51" t="e">
        <f t="shared" si="13"/>
        <v>#REF!</v>
      </c>
      <c r="N27" s="77">
        <f>SUM(N22:N26)</f>
        <v>0</v>
      </c>
      <c r="O27" s="429">
        <f>IFERROR(N27/N27,0)</f>
        <v>0</v>
      </c>
    </row>
    <row r="28" spans="2:15" x14ac:dyDescent="0.2">
      <c r="B28" s="52"/>
      <c r="C28" s="53"/>
      <c r="D28" s="53"/>
      <c r="E28" s="53"/>
      <c r="F28" s="53"/>
      <c r="G28" s="53"/>
      <c r="H28" s="53"/>
      <c r="I28" s="53"/>
      <c r="J28" s="53"/>
      <c r="K28" s="53"/>
      <c r="L28" s="53"/>
      <c r="M28" s="53"/>
      <c r="N28" s="53"/>
    </row>
    <row r="29" spans="2:15" ht="15" x14ac:dyDescent="0.25">
      <c r="B29" s="42" t="s">
        <v>442</v>
      </c>
    </row>
    <row r="30" spans="2:15" x14ac:dyDescent="0.2">
      <c r="B30" s="48"/>
      <c r="C30" s="48">
        <f>C4</f>
        <v>1</v>
      </c>
      <c r="D30" s="48">
        <f t="shared" ref="D30:L30" si="14">D4</f>
        <v>2</v>
      </c>
      <c r="E30" s="48">
        <f t="shared" si="14"/>
        <v>3</v>
      </c>
      <c r="F30" s="48">
        <f t="shared" si="14"/>
        <v>4</v>
      </c>
      <c r="G30" s="48">
        <f t="shared" si="14"/>
        <v>5</v>
      </c>
      <c r="H30" s="48">
        <f t="shared" si="14"/>
        <v>6</v>
      </c>
      <c r="I30" s="48">
        <f t="shared" si="14"/>
        <v>7</v>
      </c>
      <c r="J30" s="48">
        <f t="shared" si="14"/>
        <v>8</v>
      </c>
      <c r="K30" s="48">
        <f t="shared" si="14"/>
        <v>9</v>
      </c>
      <c r="L30" s="48">
        <f t="shared" si="14"/>
        <v>10</v>
      </c>
      <c r="M30" s="48" t="s">
        <v>450</v>
      </c>
      <c r="N30" s="48" t="s">
        <v>144</v>
      </c>
    </row>
    <row r="31" spans="2:15" x14ac:dyDescent="0.2">
      <c r="B31" s="2" t="s">
        <v>394</v>
      </c>
      <c r="C31" s="434"/>
      <c r="D31" s="434"/>
      <c r="E31" s="434"/>
      <c r="F31" s="434"/>
      <c r="G31" s="434"/>
      <c r="H31" s="434"/>
      <c r="I31" s="434"/>
      <c r="J31" s="434"/>
      <c r="K31" s="434"/>
      <c r="L31" s="434"/>
      <c r="M31" s="430" t="e">
        <f>-SUMIF([4]Budsjett!$DA$32:$DA$34,#REF!,[4]Budsjett!DL32:DL34)</f>
        <v>#VALUE!</v>
      </c>
      <c r="N31" s="424">
        <f>SUM(C31:L31)</f>
        <v>0</v>
      </c>
    </row>
    <row r="32" spans="2:15" x14ac:dyDescent="0.2">
      <c r="B32" s="2" t="s">
        <v>167</v>
      </c>
      <c r="C32" s="434"/>
      <c r="D32" s="434"/>
      <c r="E32" s="434"/>
      <c r="F32" s="434"/>
      <c r="G32" s="434"/>
      <c r="H32" s="434"/>
      <c r="I32" s="434"/>
      <c r="J32" s="434"/>
      <c r="K32" s="434"/>
      <c r="L32" s="434"/>
      <c r="M32" s="430" t="e">
        <f>-SUMIF([4]Budsjett!$DA$4:$DA$14,#REF!,[4]Budsjett!DL4:DL14)</f>
        <v>#VALUE!</v>
      </c>
      <c r="N32" s="424">
        <f t="shared" ref="N32:N37" si="15">SUM(C32:L32)</f>
        <v>0</v>
      </c>
    </row>
    <row r="33" spans="2:14" x14ac:dyDescent="0.2">
      <c r="B33" s="2" t="s">
        <v>443</v>
      </c>
      <c r="C33" s="434"/>
      <c r="D33" s="434"/>
      <c r="E33" s="434"/>
      <c r="F33" s="434"/>
      <c r="G33" s="434"/>
      <c r="H33" s="434"/>
      <c r="I33" s="434"/>
      <c r="J33" s="434"/>
      <c r="K33" s="434"/>
      <c r="L33" s="434"/>
      <c r="M33" s="430" t="e">
        <f>-SUMIF([4]Budsjett!$DA$4:$DA$14,#REF!,[4]Budsjett!DL4:DL14)</f>
        <v>#VALUE!</v>
      </c>
      <c r="N33" s="424">
        <f t="shared" si="15"/>
        <v>0</v>
      </c>
    </row>
    <row r="34" spans="2:14" x14ac:dyDescent="0.2">
      <c r="B34" s="2" t="s">
        <v>444</v>
      </c>
      <c r="C34" s="434"/>
      <c r="D34" s="434"/>
      <c r="E34" s="434"/>
      <c r="F34" s="434"/>
      <c r="G34" s="434"/>
      <c r="H34" s="434"/>
      <c r="I34" s="434"/>
      <c r="J34" s="434"/>
      <c r="K34" s="434"/>
      <c r="L34" s="434"/>
      <c r="M34" s="430">
        <f t="shared" ref="M34:M41" si="16">H34+I34+J34</f>
        <v>0</v>
      </c>
      <c r="N34" s="424">
        <f t="shared" si="15"/>
        <v>0</v>
      </c>
    </row>
    <row r="35" spans="2:14" x14ac:dyDescent="0.2">
      <c r="B35" s="2" t="s">
        <v>445</v>
      </c>
      <c r="C35" s="434"/>
      <c r="D35" s="434"/>
      <c r="E35" s="434"/>
      <c r="F35" s="434"/>
      <c r="G35" s="434"/>
      <c r="H35" s="434"/>
      <c r="I35" s="434"/>
      <c r="J35" s="434"/>
      <c r="K35" s="434"/>
      <c r="L35" s="434"/>
      <c r="M35" s="430">
        <f t="shared" si="16"/>
        <v>0</v>
      </c>
      <c r="N35" s="424">
        <f t="shared" si="15"/>
        <v>0</v>
      </c>
    </row>
    <row r="36" spans="2:14" x14ac:dyDescent="0.2">
      <c r="B36" s="2" t="s">
        <v>446</v>
      </c>
      <c r="C36" s="434"/>
      <c r="D36" s="434"/>
      <c r="E36" s="434"/>
      <c r="F36" s="434"/>
      <c r="G36" s="434"/>
      <c r="H36" s="434"/>
      <c r="I36" s="434"/>
      <c r="J36" s="434"/>
      <c r="K36" s="434"/>
      <c r="L36" s="434"/>
      <c r="M36" s="430">
        <f t="shared" si="16"/>
        <v>0</v>
      </c>
      <c r="N36" s="424">
        <f t="shared" si="15"/>
        <v>0</v>
      </c>
    </row>
    <row r="37" spans="2:14" x14ac:dyDescent="0.2">
      <c r="B37" s="2" t="s">
        <v>399</v>
      </c>
      <c r="C37" s="434"/>
      <c r="D37" s="434"/>
      <c r="E37" s="434"/>
      <c r="F37" s="434"/>
      <c r="G37" s="434"/>
      <c r="H37" s="434"/>
      <c r="I37" s="434"/>
      <c r="J37" s="434"/>
      <c r="K37" s="434"/>
      <c r="L37" s="434"/>
      <c r="M37" s="430">
        <f t="shared" si="16"/>
        <v>0</v>
      </c>
      <c r="N37" s="424">
        <f t="shared" si="15"/>
        <v>0</v>
      </c>
    </row>
    <row r="38" spans="2:14" ht="15" x14ac:dyDescent="0.25">
      <c r="B38" s="12" t="s">
        <v>447</v>
      </c>
      <c r="C38" s="51">
        <f t="shared" ref="C38:M38" si="17">SUM(C31:C37)</f>
        <v>0</v>
      </c>
      <c r="D38" s="51">
        <f t="shared" si="17"/>
        <v>0</v>
      </c>
      <c r="E38" s="51">
        <f t="shared" si="17"/>
        <v>0</v>
      </c>
      <c r="F38" s="51">
        <f t="shared" si="17"/>
        <v>0</v>
      </c>
      <c r="G38" s="51">
        <f t="shared" si="17"/>
        <v>0</v>
      </c>
      <c r="H38" s="51">
        <f t="shared" si="17"/>
        <v>0</v>
      </c>
      <c r="I38" s="51">
        <f t="shared" si="17"/>
        <v>0</v>
      </c>
      <c r="J38" s="51">
        <f t="shared" si="17"/>
        <v>0</v>
      </c>
      <c r="K38" s="51">
        <f t="shared" si="17"/>
        <v>0</v>
      </c>
      <c r="L38" s="51">
        <f t="shared" si="17"/>
        <v>0</v>
      </c>
      <c r="M38" s="51" t="e">
        <f t="shared" si="17"/>
        <v>#VALUE!</v>
      </c>
      <c r="N38" s="51">
        <f>SUM(N31:N37)</f>
        <v>0</v>
      </c>
    </row>
    <row r="39" spans="2:14" x14ac:dyDescent="0.2">
      <c r="B39" t="s">
        <v>427</v>
      </c>
      <c r="C39" s="438"/>
      <c r="D39" s="438"/>
      <c r="E39" s="438"/>
      <c r="F39" s="438"/>
      <c r="G39" s="438"/>
      <c r="H39" s="438"/>
      <c r="I39" s="438"/>
      <c r="J39" s="438"/>
      <c r="K39" s="438"/>
      <c r="L39" s="438"/>
      <c r="M39" s="430">
        <f t="shared" si="16"/>
        <v>0</v>
      </c>
      <c r="N39" s="424">
        <f>SUM(C39:L39)</f>
        <v>0</v>
      </c>
    </row>
    <row r="40" spans="2:14" x14ac:dyDescent="0.2">
      <c r="B40" t="s">
        <v>428</v>
      </c>
      <c r="C40" s="438"/>
      <c r="D40" s="438"/>
      <c r="E40" s="438"/>
      <c r="F40" s="438"/>
      <c r="G40" s="438"/>
      <c r="H40" s="438"/>
      <c r="I40" s="438"/>
      <c r="J40" s="438"/>
      <c r="K40" s="438"/>
      <c r="L40" s="438"/>
      <c r="M40" s="430">
        <f t="shared" si="16"/>
        <v>0</v>
      </c>
      <c r="N40" s="424">
        <f t="shared" ref="N40:N41" si="18">SUM(C40:L40)</f>
        <v>0</v>
      </c>
    </row>
    <row r="41" spans="2:14" x14ac:dyDescent="0.2">
      <c r="B41" t="s">
        <v>429</v>
      </c>
      <c r="C41" s="438"/>
      <c r="D41" s="438"/>
      <c r="E41" s="438"/>
      <c r="F41" s="438"/>
      <c r="G41" s="438"/>
      <c r="H41" s="438"/>
      <c r="I41" s="438"/>
      <c r="J41" s="438"/>
      <c r="K41" s="438"/>
      <c r="L41" s="438"/>
      <c r="M41" s="430">
        <f t="shared" si="16"/>
        <v>0</v>
      </c>
      <c r="N41" s="424">
        <f t="shared" si="18"/>
        <v>0</v>
      </c>
    </row>
    <row r="42" spans="2:14" ht="15" x14ac:dyDescent="0.25">
      <c r="B42" s="12" t="s">
        <v>140</v>
      </c>
      <c r="C42" s="51">
        <f>SUM(C38:C41)</f>
        <v>0</v>
      </c>
      <c r="D42" s="51">
        <f t="shared" ref="D42:N42" si="19">SUM(D38:D41)</f>
        <v>0</v>
      </c>
      <c r="E42" s="51">
        <f t="shared" si="19"/>
        <v>0</v>
      </c>
      <c r="F42" s="51">
        <f t="shared" si="19"/>
        <v>0</v>
      </c>
      <c r="G42" s="51">
        <f t="shared" si="19"/>
        <v>0</v>
      </c>
      <c r="H42" s="51">
        <f t="shared" si="19"/>
        <v>0</v>
      </c>
      <c r="I42" s="51">
        <f t="shared" si="19"/>
        <v>0</v>
      </c>
      <c r="J42" s="51">
        <f t="shared" si="19"/>
        <v>0</v>
      </c>
      <c r="K42" s="51">
        <f t="shared" si="19"/>
        <v>0</v>
      </c>
      <c r="L42" s="51">
        <f t="shared" si="19"/>
        <v>0</v>
      </c>
      <c r="M42" s="51" t="e">
        <f t="shared" si="19"/>
        <v>#VALUE!</v>
      </c>
      <c r="N42" s="51">
        <f t="shared" si="19"/>
        <v>0</v>
      </c>
    </row>
    <row r="43" spans="2:14" x14ac:dyDescent="0.2">
      <c r="B43" s="52"/>
      <c r="C43" s="53"/>
      <c r="D43" s="53"/>
      <c r="E43" s="53"/>
      <c r="F43" s="53"/>
      <c r="G43" s="53"/>
      <c r="H43" s="53"/>
      <c r="I43" s="53"/>
      <c r="J43" s="53"/>
      <c r="K43" s="53"/>
      <c r="L43" s="53"/>
      <c r="M43" s="53"/>
      <c r="N43" s="53"/>
    </row>
    <row r="47" spans="2:14" x14ac:dyDescent="0.2">
      <c r="C47" s="53"/>
    </row>
  </sheetData>
  <sheetProtection algorithmName="SHA-512" hashValue="qthNj2zkmPIBGPw1s9YW+/G8ly02mzxwG6hOOReCbfggpGRG7KSW60lzvkfHfd+kLqpSrk8M1AjrGCDc66jZdg==" saltValue="9d01ZDBUoHjWXC7hg8f7xA==" spinCount="100000" sheet="1" objects="1" scenarios="1"/>
  <pageMargins left="0.7" right="0.7" top="0.75" bottom="0.75" header="0.3" footer="0.3"/>
  <legacy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1">
    <tabColor rgb="FF7030A0"/>
  </sheetPr>
  <dimension ref="B1:O47"/>
  <sheetViews>
    <sheetView showGridLines="0" workbookViewId="0">
      <selection activeCell="C15" sqref="C15"/>
    </sheetView>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425</v>
      </c>
      <c r="C1" s="196" t="s">
        <v>621</v>
      </c>
      <c r="E1" s="431"/>
      <c r="F1" s="432"/>
      <c r="G1" s="432"/>
      <c r="H1" s="433"/>
    </row>
    <row r="3" spans="2:14" ht="15" x14ac:dyDescent="0.25">
      <c r="B3" s="42" t="s">
        <v>426</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450</v>
      </c>
      <c r="N4" s="48" t="s">
        <v>144</v>
      </c>
    </row>
    <row r="5" spans="2:14" x14ac:dyDescent="0.2">
      <c r="B5" s="2" t="s">
        <v>214</v>
      </c>
      <c r="C5" s="434"/>
      <c r="D5" s="434"/>
      <c r="E5" s="434"/>
      <c r="F5" s="434"/>
      <c r="G5" s="434"/>
      <c r="H5" s="434"/>
      <c r="I5" s="434"/>
      <c r="J5" s="434"/>
      <c r="K5" s="434"/>
      <c r="L5" s="434"/>
      <c r="M5" s="424">
        <f>H5+I5+J5</f>
        <v>0</v>
      </c>
      <c r="N5" s="424">
        <f>SUM(C5:L5)</f>
        <v>0</v>
      </c>
    </row>
    <row r="6" spans="2:14" x14ac:dyDescent="0.2">
      <c r="B6" s="2" t="s">
        <v>427</v>
      </c>
      <c r="C6" s="435"/>
      <c r="D6" s="434"/>
      <c r="E6" s="434"/>
      <c r="F6" s="434"/>
      <c r="G6" s="434"/>
      <c r="H6" s="434"/>
      <c r="I6" s="434"/>
      <c r="J6" s="434"/>
      <c r="K6" s="434"/>
      <c r="L6" s="434"/>
      <c r="M6" s="424">
        <f t="shared" ref="M6" si="0">H6+I6+J6</f>
        <v>0</v>
      </c>
      <c r="N6" s="424">
        <f t="shared" ref="N6:N8" si="1">SUM(C6:L6)</f>
        <v>0</v>
      </c>
    </row>
    <row r="7" spans="2:14" x14ac:dyDescent="0.2">
      <c r="B7" s="2" t="s">
        <v>428</v>
      </c>
      <c r="C7" s="434"/>
      <c r="D7" s="434"/>
      <c r="E7" s="434"/>
      <c r="F7" s="434"/>
      <c r="G7" s="434"/>
      <c r="H7" s="434"/>
      <c r="I7" s="434"/>
      <c r="J7" s="434"/>
      <c r="K7" s="434"/>
      <c r="L7" s="434"/>
      <c r="M7" s="424">
        <f>[4]Budsjett!U42+[4]Budsjett!U43</f>
        <v>0</v>
      </c>
      <c r="N7" s="424">
        <f t="shared" si="1"/>
        <v>0</v>
      </c>
    </row>
    <row r="8" spans="2:14" x14ac:dyDescent="0.2">
      <c r="B8" s="2" t="s">
        <v>429</v>
      </c>
      <c r="C8" s="434"/>
      <c r="D8" s="434"/>
      <c r="E8" s="434"/>
      <c r="F8" s="434"/>
      <c r="G8" s="434"/>
      <c r="H8" s="434"/>
      <c r="I8" s="434"/>
      <c r="J8" s="434"/>
      <c r="K8" s="434"/>
      <c r="L8" s="434"/>
      <c r="M8" s="424" t="e" vm="1">
        <f>[4]Prosjektcontroller!N20</f>
        <v>#VALUE!</v>
      </c>
      <c r="N8" s="424">
        <f t="shared" si="1"/>
        <v>0</v>
      </c>
    </row>
    <row r="9" spans="2:14" ht="15" x14ac:dyDescent="0.25">
      <c r="B9" s="12" t="s">
        <v>430</v>
      </c>
      <c r="C9" s="51">
        <f t="shared" ref="C9:M9" si="2">SUM(C5:C8)</f>
        <v>0</v>
      </c>
      <c r="D9" s="51">
        <f t="shared" si="2"/>
        <v>0</v>
      </c>
      <c r="E9" s="51">
        <f t="shared" si="2"/>
        <v>0</v>
      </c>
      <c r="F9" s="51">
        <f t="shared" si="2"/>
        <v>0</v>
      </c>
      <c r="G9" s="51">
        <f t="shared" si="2"/>
        <v>0</v>
      </c>
      <c r="H9" s="51">
        <f t="shared" si="2"/>
        <v>0</v>
      </c>
      <c r="I9" s="51">
        <f t="shared" si="2"/>
        <v>0</v>
      </c>
      <c r="J9" s="51">
        <f t="shared" si="2"/>
        <v>0</v>
      </c>
      <c r="K9" s="51">
        <f t="shared" si="2"/>
        <v>0</v>
      </c>
      <c r="L9" s="51">
        <f t="shared" si="2"/>
        <v>0</v>
      </c>
      <c r="M9" s="51" t="e" vm="2">
        <f t="shared" si="2"/>
        <v>#VALUE!</v>
      </c>
      <c r="N9" s="51">
        <f>SUM(N5:N8)</f>
        <v>0</v>
      </c>
    </row>
    <row r="10" spans="2:14" x14ac:dyDescent="0.2">
      <c r="C10" s="43"/>
      <c r="D10" s="43"/>
      <c r="E10" s="43"/>
      <c r="F10" s="43"/>
      <c r="G10" s="43"/>
      <c r="H10" s="43"/>
      <c r="I10" s="43"/>
      <c r="J10" s="43"/>
      <c r="K10" s="43"/>
      <c r="L10" s="43"/>
      <c r="M10" s="43"/>
      <c r="N10" s="43"/>
    </row>
    <row r="11" spans="2:14" ht="15" x14ac:dyDescent="0.25">
      <c r="B11" s="42" t="s">
        <v>431</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s="2" t="s">
        <v>432</v>
      </c>
      <c r="C13" s="436"/>
      <c r="D13" s="436"/>
      <c r="E13" s="436"/>
      <c r="F13" s="436"/>
      <c r="G13" s="436"/>
      <c r="H13" s="436"/>
      <c r="I13" s="436"/>
      <c r="J13" s="436"/>
      <c r="K13" s="436"/>
      <c r="L13" s="436"/>
      <c r="M13" s="424">
        <f>H13+I13+J13</f>
        <v>0</v>
      </c>
      <c r="N13" s="424">
        <f>SUM(C13:L13)</f>
        <v>0</v>
      </c>
    </row>
    <row r="14" spans="2:14" x14ac:dyDescent="0.2">
      <c r="B14" s="2" t="s">
        <v>433</v>
      </c>
      <c r="C14" s="437"/>
      <c r="D14" s="437"/>
      <c r="E14" s="437"/>
      <c r="F14" s="437"/>
      <c r="G14" s="437"/>
      <c r="H14" s="437"/>
      <c r="I14" s="437"/>
      <c r="J14" s="437"/>
      <c r="K14" s="437"/>
      <c r="L14" s="437"/>
      <c r="M14" s="424">
        <f t="shared" ref="M14:M17" si="4">H14+I14+J14</f>
        <v>0</v>
      </c>
      <c r="N14" s="424">
        <f t="shared" ref="N14:N17" si="5">SUM(C14:L14)</f>
        <v>0</v>
      </c>
    </row>
    <row r="15" spans="2:14" x14ac:dyDescent="0.2">
      <c r="B15" s="2" t="s">
        <v>434</v>
      </c>
      <c r="C15" s="424">
        <f>C9-C13-C14-C16-C17</f>
        <v>0</v>
      </c>
      <c r="D15" s="424">
        <f t="shared" ref="D15:L15" si="6">D9-D13-D14-D16-D17</f>
        <v>0</v>
      </c>
      <c r="E15" s="424">
        <f t="shared" si="6"/>
        <v>0</v>
      </c>
      <c r="F15" s="424">
        <f t="shared" si="6"/>
        <v>0</v>
      </c>
      <c r="G15" s="424">
        <f t="shared" si="6"/>
        <v>0</v>
      </c>
      <c r="H15" s="424">
        <f t="shared" si="6"/>
        <v>0</v>
      </c>
      <c r="I15" s="424">
        <f t="shared" si="6"/>
        <v>0</v>
      </c>
      <c r="J15" s="424">
        <f t="shared" si="6"/>
        <v>0</v>
      </c>
      <c r="K15" s="424">
        <f t="shared" si="6"/>
        <v>0</v>
      </c>
      <c r="L15" s="424">
        <f t="shared" si="6"/>
        <v>0</v>
      </c>
      <c r="M15" s="424">
        <f t="shared" si="4"/>
        <v>0</v>
      </c>
      <c r="N15" s="424">
        <f t="shared" si="5"/>
        <v>0</v>
      </c>
    </row>
    <row r="16" spans="2:14" x14ac:dyDescent="0.2">
      <c r="B16" s="2" t="s">
        <v>435</v>
      </c>
      <c r="C16" s="438"/>
      <c r="D16" s="438"/>
      <c r="E16" s="438"/>
      <c r="F16" s="438"/>
      <c r="G16" s="438"/>
      <c r="H16" s="438"/>
      <c r="I16" s="438"/>
      <c r="J16" s="438"/>
      <c r="K16" s="438"/>
      <c r="L16" s="438"/>
      <c r="M16" s="424">
        <f t="shared" si="4"/>
        <v>0</v>
      </c>
      <c r="N16" s="424">
        <f t="shared" si="5"/>
        <v>0</v>
      </c>
    </row>
    <row r="17" spans="2:15" x14ac:dyDescent="0.2">
      <c r="B17" s="2" t="s">
        <v>436</v>
      </c>
      <c r="C17" s="438"/>
      <c r="D17" s="438"/>
      <c r="E17" s="438"/>
      <c r="F17" s="438"/>
      <c r="G17" s="438"/>
      <c r="H17" s="438"/>
      <c r="I17" s="438"/>
      <c r="J17" s="438"/>
      <c r="K17" s="438"/>
      <c r="L17" s="438"/>
      <c r="M17" s="424">
        <f t="shared" si="4"/>
        <v>0</v>
      </c>
      <c r="N17" s="424">
        <f t="shared" si="5"/>
        <v>0</v>
      </c>
    </row>
    <row r="18" spans="2:15" ht="15" x14ac:dyDescent="0.25">
      <c r="B18" s="12" t="s">
        <v>430</v>
      </c>
      <c r="C18" s="51">
        <f>SUM(C13:C17)</f>
        <v>0</v>
      </c>
      <c r="D18" s="51">
        <f t="shared" ref="D18:M18" si="7">SUM(D14:D17)</f>
        <v>0</v>
      </c>
      <c r="E18" s="51">
        <f t="shared" si="7"/>
        <v>0</v>
      </c>
      <c r="F18" s="51">
        <f t="shared" si="7"/>
        <v>0</v>
      </c>
      <c r="G18" s="51">
        <f t="shared" si="7"/>
        <v>0</v>
      </c>
      <c r="H18" s="51">
        <f t="shared" si="7"/>
        <v>0</v>
      </c>
      <c r="I18" s="51">
        <f t="shared" si="7"/>
        <v>0</v>
      </c>
      <c r="J18" s="51">
        <f t="shared" si="7"/>
        <v>0</v>
      </c>
      <c r="K18" s="51">
        <f t="shared" si="7"/>
        <v>0</v>
      </c>
      <c r="L18" s="51">
        <f t="shared" si="7"/>
        <v>0</v>
      </c>
      <c r="M18" s="51">
        <f t="shared" si="7"/>
        <v>0</v>
      </c>
      <c r="N18" s="51">
        <f t="shared" ref="N18" si="8">SUM(N13:N17)</f>
        <v>0</v>
      </c>
    </row>
    <row r="20" spans="2:15" ht="15" x14ac:dyDescent="0.25">
      <c r="B20" s="42" t="s">
        <v>437</v>
      </c>
    </row>
    <row r="21" spans="2:15" x14ac:dyDescent="0.2">
      <c r="B21" s="48"/>
      <c r="C21" s="48">
        <f>C4</f>
        <v>1</v>
      </c>
      <c r="D21" s="48">
        <f t="shared" ref="D21:L21" si="9">D4</f>
        <v>2</v>
      </c>
      <c r="E21" s="48">
        <f t="shared" si="9"/>
        <v>3</v>
      </c>
      <c r="F21" s="48">
        <f t="shared" si="9"/>
        <v>4</v>
      </c>
      <c r="G21" s="48">
        <f t="shared" si="9"/>
        <v>5</v>
      </c>
      <c r="H21" s="48">
        <f t="shared" si="9"/>
        <v>6</v>
      </c>
      <c r="I21" s="48">
        <f t="shared" si="9"/>
        <v>7</v>
      </c>
      <c r="J21" s="48">
        <f t="shared" si="9"/>
        <v>8</v>
      </c>
      <c r="K21" s="48">
        <f t="shared" si="9"/>
        <v>9</v>
      </c>
      <c r="L21" s="48">
        <f t="shared" si="9"/>
        <v>10</v>
      </c>
      <c r="M21" s="48" t="s">
        <v>450</v>
      </c>
      <c r="N21" s="48" t="s">
        <v>144</v>
      </c>
      <c r="O21" s="48" t="s">
        <v>438</v>
      </c>
    </row>
    <row r="22" spans="2:15" x14ac:dyDescent="0.2">
      <c r="B22" s="2" t="s">
        <v>439</v>
      </c>
      <c r="C22" s="438"/>
      <c r="D22" s="438"/>
      <c r="E22" s="438"/>
      <c r="F22" s="438"/>
      <c r="G22" s="438"/>
      <c r="H22" s="438"/>
      <c r="I22" s="438"/>
      <c r="J22" s="438"/>
      <c r="K22" s="438"/>
      <c r="L22" s="438"/>
      <c r="M22" s="439">
        <f>H22+I22+J22</f>
        <v>0</v>
      </c>
      <c r="N22" s="440">
        <f>SUM(C22:L22)</f>
        <v>0</v>
      </c>
      <c r="O22" s="428">
        <f>IFERROR(N22/$N$27*100,0)</f>
        <v>0</v>
      </c>
    </row>
    <row r="23" spans="2:15" x14ac:dyDescent="0.2">
      <c r="B23" s="2" t="s">
        <v>134</v>
      </c>
      <c r="C23" s="438"/>
      <c r="D23" s="438"/>
      <c r="E23" s="438"/>
      <c r="F23" s="438"/>
      <c r="G23" s="438"/>
      <c r="H23" s="438"/>
      <c r="I23" s="438"/>
      <c r="J23" s="438"/>
      <c r="K23" s="438"/>
      <c r="L23" s="438"/>
      <c r="M23" s="439" t="e">
        <f>-IF(#REF!="Fast beløp",#REF!,[4]Budsjett!EL56)</f>
        <v>#REF!</v>
      </c>
      <c r="N23" s="440">
        <f t="shared" ref="N23:N26" si="10">SUM(C23:L23)</f>
        <v>0</v>
      </c>
      <c r="O23" s="428">
        <f t="shared" ref="O23:O26" si="11">IFERROR(N23/$N$27*100,0)</f>
        <v>0</v>
      </c>
    </row>
    <row r="24" spans="2:15" x14ac:dyDescent="0.2">
      <c r="B24" s="2" t="s">
        <v>440</v>
      </c>
      <c r="C24" s="438"/>
      <c r="D24" s="438"/>
      <c r="E24" s="438"/>
      <c r="F24" s="438"/>
      <c r="G24" s="438"/>
      <c r="H24" s="438"/>
      <c r="I24" s="438"/>
      <c r="J24" s="438"/>
      <c r="K24" s="438"/>
      <c r="L24" s="438"/>
      <c r="M24" s="439">
        <f t="shared" ref="M24" si="12">H24+I24+J24</f>
        <v>0</v>
      </c>
      <c r="N24" s="440">
        <f t="shared" si="10"/>
        <v>0</v>
      </c>
      <c r="O24" s="428">
        <f t="shared" si="11"/>
        <v>0</v>
      </c>
    </row>
    <row r="25" spans="2:15" x14ac:dyDescent="0.2">
      <c r="B25" s="2" t="s">
        <v>138</v>
      </c>
      <c r="C25" s="438"/>
      <c r="D25" s="438"/>
      <c r="E25" s="438"/>
      <c r="F25" s="438"/>
      <c r="G25" s="438"/>
      <c r="H25" s="438"/>
      <c r="I25" s="438"/>
      <c r="J25" s="438"/>
      <c r="K25" s="438"/>
      <c r="L25" s="438"/>
      <c r="M25" s="439" t="e">
        <f>-IF(#REF!="Fast beløp",#REF!,[4]Budsjett!DY56)</f>
        <v>#REF!</v>
      </c>
      <c r="N25" s="440">
        <f t="shared" si="10"/>
        <v>0</v>
      </c>
      <c r="O25" s="428">
        <f t="shared" si="11"/>
        <v>0</v>
      </c>
    </row>
    <row r="26" spans="2:15" x14ac:dyDescent="0.2">
      <c r="B26" s="2" t="s">
        <v>441</v>
      </c>
      <c r="C26" s="434"/>
      <c r="D26" s="434"/>
      <c r="E26" s="434"/>
      <c r="F26" s="434"/>
      <c r="G26" s="434"/>
      <c r="H26" s="434"/>
      <c r="I26" s="434"/>
      <c r="J26" s="434"/>
      <c r="K26" s="434"/>
      <c r="L26" s="434"/>
      <c r="M26" s="439">
        <f>-IF([4]Registrering!$B$28="Fast beløp",[4]Budsjett!U51,[4]Budsjett!DL56)</f>
        <v>44545203.039196923</v>
      </c>
      <c r="N26" s="440">
        <f t="shared" si="10"/>
        <v>0</v>
      </c>
      <c r="O26" s="428">
        <f t="shared" si="11"/>
        <v>0</v>
      </c>
    </row>
    <row r="27" spans="2:15" ht="15" x14ac:dyDescent="0.25">
      <c r="B27" s="12" t="s">
        <v>430</v>
      </c>
      <c r="C27" s="51">
        <f>SUM(C22:C26)</f>
        <v>0</v>
      </c>
      <c r="D27" s="51">
        <f t="shared" ref="D27:M27" si="13">SUM(D22:D26)</f>
        <v>0</v>
      </c>
      <c r="E27" s="51">
        <f t="shared" si="13"/>
        <v>0</v>
      </c>
      <c r="F27" s="51">
        <f t="shared" si="13"/>
        <v>0</v>
      </c>
      <c r="G27" s="51">
        <f t="shared" si="13"/>
        <v>0</v>
      </c>
      <c r="H27" s="51">
        <f t="shared" si="13"/>
        <v>0</v>
      </c>
      <c r="I27" s="51">
        <f t="shared" si="13"/>
        <v>0</v>
      </c>
      <c r="J27" s="51">
        <f t="shared" si="13"/>
        <v>0</v>
      </c>
      <c r="K27" s="51">
        <f t="shared" si="13"/>
        <v>0</v>
      </c>
      <c r="L27" s="51">
        <f t="shared" si="13"/>
        <v>0</v>
      </c>
      <c r="M27" s="51" t="e">
        <f t="shared" si="13"/>
        <v>#REF!</v>
      </c>
      <c r="N27" s="77">
        <f>SUM(N22:N26)</f>
        <v>0</v>
      </c>
      <c r="O27" s="429">
        <f>IFERROR(N27/N27,0)</f>
        <v>0</v>
      </c>
    </row>
    <row r="28" spans="2:15" x14ac:dyDescent="0.2">
      <c r="B28" s="52"/>
      <c r="C28" s="53"/>
      <c r="D28" s="53"/>
      <c r="E28" s="53"/>
      <c r="F28" s="53"/>
      <c r="G28" s="53"/>
      <c r="H28" s="53"/>
      <c r="I28" s="53"/>
      <c r="J28" s="53"/>
      <c r="K28" s="53"/>
      <c r="L28" s="53"/>
      <c r="M28" s="53"/>
      <c r="N28" s="53"/>
    </row>
    <row r="29" spans="2:15" ht="15" x14ac:dyDescent="0.25">
      <c r="B29" s="42" t="s">
        <v>442</v>
      </c>
    </row>
    <row r="30" spans="2:15" x14ac:dyDescent="0.2">
      <c r="B30" s="48"/>
      <c r="C30" s="48">
        <f>C4</f>
        <v>1</v>
      </c>
      <c r="D30" s="48">
        <f t="shared" ref="D30:L30" si="14">D4</f>
        <v>2</v>
      </c>
      <c r="E30" s="48">
        <f t="shared" si="14"/>
        <v>3</v>
      </c>
      <c r="F30" s="48">
        <f t="shared" si="14"/>
        <v>4</v>
      </c>
      <c r="G30" s="48">
        <f t="shared" si="14"/>
        <v>5</v>
      </c>
      <c r="H30" s="48">
        <f t="shared" si="14"/>
        <v>6</v>
      </c>
      <c r="I30" s="48">
        <f t="shared" si="14"/>
        <v>7</v>
      </c>
      <c r="J30" s="48">
        <f t="shared" si="14"/>
        <v>8</v>
      </c>
      <c r="K30" s="48">
        <f t="shared" si="14"/>
        <v>9</v>
      </c>
      <c r="L30" s="48">
        <f t="shared" si="14"/>
        <v>10</v>
      </c>
      <c r="M30" s="48" t="s">
        <v>450</v>
      </c>
      <c r="N30" s="48" t="s">
        <v>144</v>
      </c>
    </row>
    <row r="31" spans="2:15" x14ac:dyDescent="0.2">
      <c r="B31" s="2" t="s">
        <v>394</v>
      </c>
      <c r="C31" s="434"/>
      <c r="D31" s="434"/>
      <c r="E31" s="434"/>
      <c r="F31" s="434"/>
      <c r="G31" s="434"/>
      <c r="H31" s="434"/>
      <c r="I31" s="434"/>
      <c r="J31" s="434"/>
      <c r="K31" s="434"/>
      <c r="L31" s="434"/>
      <c r="M31" s="430" t="e">
        <f>-SUMIF([4]Budsjett!$DA$32:$DA$34,#REF!,[4]Budsjett!DL32:DL34)</f>
        <v>#VALUE!</v>
      </c>
      <c r="N31" s="424">
        <f>SUM(C31:L31)</f>
        <v>0</v>
      </c>
    </row>
    <row r="32" spans="2:15" x14ac:dyDescent="0.2">
      <c r="B32" s="2" t="s">
        <v>167</v>
      </c>
      <c r="C32" s="434"/>
      <c r="D32" s="434"/>
      <c r="E32" s="434"/>
      <c r="F32" s="434"/>
      <c r="G32" s="434"/>
      <c r="H32" s="434"/>
      <c r="I32" s="434"/>
      <c r="J32" s="434"/>
      <c r="K32" s="434"/>
      <c r="L32" s="434"/>
      <c r="M32" s="430" t="e">
        <f>-SUMIF([4]Budsjett!$DA$4:$DA$14,#REF!,[4]Budsjett!DL4:DL14)</f>
        <v>#VALUE!</v>
      </c>
      <c r="N32" s="424">
        <f t="shared" ref="N32:N37" si="15">SUM(C32:L32)</f>
        <v>0</v>
      </c>
    </row>
    <row r="33" spans="2:14" x14ac:dyDescent="0.2">
      <c r="B33" s="2" t="s">
        <v>443</v>
      </c>
      <c r="C33" s="434"/>
      <c r="D33" s="434"/>
      <c r="E33" s="434"/>
      <c r="F33" s="434"/>
      <c r="G33" s="434"/>
      <c r="H33" s="434"/>
      <c r="I33" s="434"/>
      <c r="J33" s="434"/>
      <c r="K33" s="434"/>
      <c r="L33" s="434"/>
      <c r="M33" s="430" t="e">
        <f>-SUMIF([4]Budsjett!$DA$4:$DA$14,#REF!,[4]Budsjett!DL4:DL14)</f>
        <v>#VALUE!</v>
      </c>
      <c r="N33" s="424">
        <f t="shared" si="15"/>
        <v>0</v>
      </c>
    </row>
    <row r="34" spans="2:14" x14ac:dyDescent="0.2">
      <c r="B34" s="2" t="s">
        <v>444</v>
      </c>
      <c r="C34" s="434"/>
      <c r="D34" s="434"/>
      <c r="E34" s="434"/>
      <c r="F34" s="434"/>
      <c r="G34" s="434"/>
      <c r="H34" s="434"/>
      <c r="I34" s="434"/>
      <c r="J34" s="434"/>
      <c r="K34" s="434"/>
      <c r="L34" s="434"/>
      <c r="M34" s="430">
        <f t="shared" ref="M34:M41" si="16">H34+I34+J34</f>
        <v>0</v>
      </c>
      <c r="N34" s="424">
        <f t="shared" si="15"/>
        <v>0</v>
      </c>
    </row>
    <row r="35" spans="2:14" x14ac:dyDescent="0.2">
      <c r="B35" s="2" t="s">
        <v>445</v>
      </c>
      <c r="C35" s="434"/>
      <c r="D35" s="434"/>
      <c r="E35" s="434"/>
      <c r="F35" s="434"/>
      <c r="G35" s="434"/>
      <c r="H35" s="434"/>
      <c r="I35" s="434"/>
      <c r="J35" s="434"/>
      <c r="K35" s="434"/>
      <c r="L35" s="434"/>
      <c r="M35" s="430">
        <f t="shared" si="16"/>
        <v>0</v>
      </c>
      <c r="N35" s="424">
        <f t="shared" si="15"/>
        <v>0</v>
      </c>
    </row>
    <row r="36" spans="2:14" x14ac:dyDescent="0.2">
      <c r="B36" s="2" t="s">
        <v>446</v>
      </c>
      <c r="C36" s="434"/>
      <c r="D36" s="434"/>
      <c r="E36" s="434"/>
      <c r="F36" s="434"/>
      <c r="G36" s="434"/>
      <c r="H36" s="434"/>
      <c r="I36" s="434"/>
      <c r="J36" s="434"/>
      <c r="K36" s="434"/>
      <c r="L36" s="434"/>
      <c r="M36" s="430">
        <f t="shared" si="16"/>
        <v>0</v>
      </c>
      <c r="N36" s="424">
        <f t="shared" si="15"/>
        <v>0</v>
      </c>
    </row>
    <row r="37" spans="2:14" x14ac:dyDescent="0.2">
      <c r="B37" s="2" t="s">
        <v>399</v>
      </c>
      <c r="C37" s="434"/>
      <c r="D37" s="434"/>
      <c r="E37" s="434"/>
      <c r="F37" s="434"/>
      <c r="G37" s="434"/>
      <c r="H37" s="434"/>
      <c r="I37" s="434"/>
      <c r="J37" s="434"/>
      <c r="K37" s="434"/>
      <c r="L37" s="434"/>
      <c r="M37" s="430">
        <f t="shared" si="16"/>
        <v>0</v>
      </c>
      <c r="N37" s="424">
        <f t="shared" si="15"/>
        <v>0</v>
      </c>
    </row>
    <row r="38" spans="2:14" ht="15" x14ac:dyDescent="0.25">
      <c r="B38" s="12" t="s">
        <v>447</v>
      </c>
      <c r="C38" s="51">
        <f t="shared" ref="C38:M38" si="17">SUM(C31:C37)</f>
        <v>0</v>
      </c>
      <c r="D38" s="51">
        <f t="shared" si="17"/>
        <v>0</v>
      </c>
      <c r="E38" s="51">
        <f t="shared" si="17"/>
        <v>0</v>
      </c>
      <c r="F38" s="51">
        <f t="shared" si="17"/>
        <v>0</v>
      </c>
      <c r="G38" s="51">
        <f t="shared" si="17"/>
        <v>0</v>
      </c>
      <c r="H38" s="51">
        <f t="shared" si="17"/>
        <v>0</v>
      </c>
      <c r="I38" s="51">
        <f t="shared" si="17"/>
        <v>0</v>
      </c>
      <c r="J38" s="51">
        <f t="shared" si="17"/>
        <v>0</v>
      </c>
      <c r="K38" s="51">
        <f t="shared" si="17"/>
        <v>0</v>
      </c>
      <c r="L38" s="51">
        <f t="shared" si="17"/>
        <v>0</v>
      </c>
      <c r="M38" s="51" t="e">
        <f t="shared" si="17"/>
        <v>#VALUE!</v>
      </c>
      <c r="N38" s="51">
        <f>SUM(N31:N37)</f>
        <v>0</v>
      </c>
    </row>
    <row r="39" spans="2:14" x14ac:dyDescent="0.2">
      <c r="B39" t="s">
        <v>427</v>
      </c>
      <c r="C39" s="438"/>
      <c r="D39" s="438"/>
      <c r="E39" s="438"/>
      <c r="F39" s="438"/>
      <c r="G39" s="438"/>
      <c r="H39" s="438"/>
      <c r="I39" s="438"/>
      <c r="J39" s="438"/>
      <c r="K39" s="438"/>
      <c r="L39" s="438"/>
      <c r="M39" s="430">
        <f t="shared" si="16"/>
        <v>0</v>
      </c>
      <c r="N39" s="424">
        <f>SUM(C39:L39)</f>
        <v>0</v>
      </c>
    </row>
    <row r="40" spans="2:14" x14ac:dyDescent="0.2">
      <c r="B40" t="s">
        <v>428</v>
      </c>
      <c r="C40" s="438"/>
      <c r="D40" s="438"/>
      <c r="E40" s="438"/>
      <c r="F40" s="438"/>
      <c r="G40" s="438"/>
      <c r="H40" s="438"/>
      <c r="I40" s="438"/>
      <c r="J40" s="438"/>
      <c r="K40" s="438"/>
      <c r="L40" s="438"/>
      <c r="M40" s="430">
        <f t="shared" si="16"/>
        <v>0</v>
      </c>
      <c r="N40" s="424">
        <f t="shared" ref="N40:N41" si="18">SUM(C40:L40)</f>
        <v>0</v>
      </c>
    </row>
    <row r="41" spans="2:14" x14ac:dyDescent="0.2">
      <c r="B41" t="s">
        <v>429</v>
      </c>
      <c r="C41" s="438"/>
      <c r="D41" s="438"/>
      <c r="E41" s="438"/>
      <c r="F41" s="438"/>
      <c r="G41" s="438"/>
      <c r="H41" s="438"/>
      <c r="I41" s="438"/>
      <c r="J41" s="438"/>
      <c r="K41" s="438"/>
      <c r="L41" s="438"/>
      <c r="M41" s="430">
        <f t="shared" si="16"/>
        <v>0</v>
      </c>
      <c r="N41" s="424">
        <f t="shared" si="18"/>
        <v>0</v>
      </c>
    </row>
    <row r="42" spans="2:14" ht="15" x14ac:dyDescent="0.25">
      <c r="B42" s="12" t="s">
        <v>140</v>
      </c>
      <c r="C42" s="51">
        <f>SUM(C38:C41)</f>
        <v>0</v>
      </c>
      <c r="D42" s="51">
        <f t="shared" ref="D42:N42" si="19">SUM(D38:D41)</f>
        <v>0</v>
      </c>
      <c r="E42" s="51">
        <f t="shared" si="19"/>
        <v>0</v>
      </c>
      <c r="F42" s="51">
        <f t="shared" si="19"/>
        <v>0</v>
      </c>
      <c r="G42" s="51">
        <f t="shared" si="19"/>
        <v>0</v>
      </c>
      <c r="H42" s="51">
        <f t="shared" si="19"/>
        <v>0</v>
      </c>
      <c r="I42" s="51">
        <f t="shared" si="19"/>
        <v>0</v>
      </c>
      <c r="J42" s="51">
        <f t="shared" si="19"/>
        <v>0</v>
      </c>
      <c r="K42" s="51">
        <f t="shared" si="19"/>
        <v>0</v>
      </c>
      <c r="L42" s="51">
        <f t="shared" si="19"/>
        <v>0</v>
      </c>
      <c r="M42" s="51" t="e">
        <f t="shared" si="19"/>
        <v>#VALUE!</v>
      </c>
      <c r="N42" s="51">
        <f t="shared" si="19"/>
        <v>0</v>
      </c>
    </row>
    <row r="43" spans="2:14" x14ac:dyDescent="0.2">
      <c r="B43" s="52"/>
      <c r="C43" s="53"/>
      <c r="D43" s="53"/>
      <c r="E43" s="53"/>
      <c r="F43" s="53"/>
      <c r="G43" s="53"/>
      <c r="H43" s="53"/>
      <c r="I43" s="53"/>
      <c r="J43" s="53"/>
      <c r="K43" s="53"/>
      <c r="L43" s="53"/>
      <c r="M43" s="53"/>
      <c r="N43" s="53"/>
    </row>
    <row r="47" spans="2:14" x14ac:dyDescent="0.2">
      <c r="C47" s="53"/>
    </row>
  </sheetData>
  <sheetProtection algorithmName="SHA-512" hashValue="Xkc5f7QfBypuONIP1thvsKsBLErIjJjEkZyc5gMPjHlWdcTo7dIAk8WmQDakfovz1F/Glzqd7UMauMr9MCQETA==" saltValue="wwO9QRJEJr6CGZFQuHZYzQ==" spinCount="100000" sheet="1" objects="1" scenarios="1"/>
  <pageMargins left="0.7" right="0.7" top="0.75" bottom="0.75" header="0.3" footer="0.3"/>
  <legacy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2">
    <tabColor rgb="FF7030A0"/>
  </sheetPr>
  <dimension ref="B1:O47"/>
  <sheetViews>
    <sheetView showGridLines="0" workbookViewId="0">
      <selection activeCell="C15" sqref="C15"/>
    </sheetView>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425</v>
      </c>
      <c r="C1" s="196" t="s">
        <v>621</v>
      </c>
      <c r="E1" s="431"/>
      <c r="F1" s="432"/>
      <c r="G1" s="432"/>
      <c r="H1" s="433"/>
    </row>
    <row r="3" spans="2:14" ht="15" x14ac:dyDescent="0.25">
      <c r="B3" s="42" t="s">
        <v>426</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f>Budsjett!U3</f>
        <v>11</v>
      </c>
      <c r="N4" s="48" t="s">
        <v>144</v>
      </c>
    </row>
    <row r="5" spans="2:14" x14ac:dyDescent="0.2">
      <c r="B5" s="2" t="s">
        <v>214</v>
      </c>
      <c r="C5" s="434"/>
      <c r="D5" s="434"/>
      <c r="E5" s="434"/>
      <c r="F5" s="434"/>
      <c r="G5" s="434"/>
      <c r="H5" s="434"/>
      <c r="I5" s="434"/>
      <c r="J5" s="434"/>
      <c r="K5" s="434"/>
      <c r="L5" s="434"/>
      <c r="M5" s="424">
        <f>H5+I5+J5</f>
        <v>0</v>
      </c>
      <c r="N5" s="424">
        <f>SUM(C5:L5)</f>
        <v>0</v>
      </c>
    </row>
    <row r="6" spans="2:14" x14ac:dyDescent="0.2">
      <c r="B6" s="2" t="s">
        <v>427</v>
      </c>
      <c r="C6" s="435"/>
      <c r="D6" s="434"/>
      <c r="E6" s="434"/>
      <c r="F6" s="434"/>
      <c r="G6" s="434"/>
      <c r="H6" s="434"/>
      <c r="I6" s="434"/>
      <c r="J6" s="434"/>
      <c r="K6" s="434"/>
      <c r="L6" s="434"/>
      <c r="M6" s="424">
        <f t="shared" ref="M6" si="0">H6+I6+J6</f>
        <v>0</v>
      </c>
      <c r="N6" s="424">
        <f t="shared" ref="N6:N8" si="1">SUM(C6:L6)</f>
        <v>0</v>
      </c>
    </row>
    <row r="7" spans="2:14" x14ac:dyDescent="0.2">
      <c r="B7" s="2" t="s">
        <v>428</v>
      </c>
      <c r="C7" s="434"/>
      <c r="D7" s="434"/>
      <c r="E7" s="434"/>
      <c r="F7" s="434"/>
      <c r="G7" s="434"/>
      <c r="H7" s="434"/>
      <c r="I7" s="434"/>
      <c r="J7" s="434"/>
      <c r="K7" s="434"/>
      <c r="L7" s="434"/>
      <c r="M7" s="424">
        <f>[4]Budsjett!U42+[4]Budsjett!U43</f>
        <v>0</v>
      </c>
      <c r="N7" s="424">
        <f t="shared" si="1"/>
        <v>0</v>
      </c>
    </row>
    <row r="8" spans="2:14" x14ac:dyDescent="0.2">
      <c r="B8" s="2" t="s">
        <v>429</v>
      </c>
      <c r="C8" s="434"/>
      <c r="D8" s="434"/>
      <c r="E8" s="434"/>
      <c r="F8" s="434"/>
      <c r="G8" s="434"/>
      <c r="H8" s="434"/>
      <c r="I8" s="434"/>
      <c r="J8" s="434"/>
      <c r="K8" s="434"/>
      <c r="L8" s="434"/>
      <c r="M8" s="424" t="e" vm="1">
        <f>[4]Prosjektcontroller!N20</f>
        <v>#VALUE!</v>
      </c>
      <c r="N8" s="424">
        <f t="shared" si="1"/>
        <v>0</v>
      </c>
    </row>
    <row r="9" spans="2:14" ht="15" x14ac:dyDescent="0.25">
      <c r="B9" s="12" t="s">
        <v>430</v>
      </c>
      <c r="C9" s="51">
        <f t="shared" ref="C9:M9" si="2">SUM(C5:C8)</f>
        <v>0</v>
      </c>
      <c r="D9" s="51">
        <f t="shared" si="2"/>
        <v>0</v>
      </c>
      <c r="E9" s="51">
        <f t="shared" si="2"/>
        <v>0</v>
      </c>
      <c r="F9" s="51">
        <f t="shared" si="2"/>
        <v>0</v>
      </c>
      <c r="G9" s="51">
        <f t="shared" si="2"/>
        <v>0</v>
      </c>
      <c r="H9" s="51">
        <f t="shared" si="2"/>
        <v>0</v>
      </c>
      <c r="I9" s="51">
        <f t="shared" si="2"/>
        <v>0</v>
      </c>
      <c r="J9" s="51">
        <f t="shared" si="2"/>
        <v>0</v>
      </c>
      <c r="K9" s="51">
        <f t="shared" si="2"/>
        <v>0</v>
      </c>
      <c r="L9" s="51">
        <f t="shared" si="2"/>
        <v>0</v>
      </c>
      <c r="M9" s="51" t="e" vm="2">
        <f t="shared" si="2"/>
        <v>#VALUE!</v>
      </c>
      <c r="N9" s="51">
        <f>SUM(N5:N8)</f>
        <v>0</v>
      </c>
    </row>
    <row r="10" spans="2:14" x14ac:dyDescent="0.2">
      <c r="C10" s="43"/>
      <c r="D10" s="43"/>
      <c r="E10" s="43"/>
      <c r="F10" s="43"/>
      <c r="G10" s="43"/>
      <c r="H10" s="43"/>
      <c r="I10" s="43"/>
      <c r="J10" s="43"/>
      <c r="K10" s="43"/>
      <c r="L10" s="43"/>
      <c r="M10" s="43"/>
      <c r="N10" s="43"/>
    </row>
    <row r="11" spans="2:14" ht="15" x14ac:dyDescent="0.25">
      <c r="B11" s="42" t="s">
        <v>431</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s="2" t="s">
        <v>432</v>
      </c>
      <c r="C13" s="436"/>
      <c r="D13" s="436"/>
      <c r="E13" s="436"/>
      <c r="F13" s="436"/>
      <c r="G13" s="436"/>
      <c r="H13" s="436"/>
      <c r="I13" s="436"/>
      <c r="J13" s="436"/>
      <c r="K13" s="436"/>
      <c r="L13" s="436"/>
      <c r="M13" s="424">
        <f>H13+I13+J13</f>
        <v>0</v>
      </c>
      <c r="N13" s="424">
        <f>SUM(C13:L13)</f>
        <v>0</v>
      </c>
    </row>
    <row r="14" spans="2:14" x14ac:dyDescent="0.2">
      <c r="B14" s="2" t="s">
        <v>433</v>
      </c>
      <c r="C14" s="437"/>
      <c r="D14" s="437"/>
      <c r="E14" s="437"/>
      <c r="F14" s="437"/>
      <c r="G14" s="437"/>
      <c r="H14" s="437"/>
      <c r="I14" s="437"/>
      <c r="J14" s="437"/>
      <c r="K14" s="437"/>
      <c r="L14" s="437"/>
      <c r="M14" s="424">
        <f t="shared" ref="M14:M17" si="4">H14+I14+J14</f>
        <v>0</v>
      </c>
      <c r="N14" s="424">
        <f t="shared" ref="N14:N17" si="5">SUM(C14:L14)</f>
        <v>0</v>
      </c>
    </row>
    <row r="15" spans="2:14" x14ac:dyDescent="0.2">
      <c r="B15" s="2" t="s">
        <v>434</v>
      </c>
      <c r="C15" s="424">
        <f>C9-C13-C14-C16-C17</f>
        <v>0</v>
      </c>
      <c r="D15" s="424">
        <f t="shared" ref="D15:L15" si="6">D9-D13-D14-D16-D17</f>
        <v>0</v>
      </c>
      <c r="E15" s="424">
        <f t="shared" si="6"/>
        <v>0</v>
      </c>
      <c r="F15" s="424">
        <f t="shared" si="6"/>
        <v>0</v>
      </c>
      <c r="G15" s="424">
        <f t="shared" si="6"/>
        <v>0</v>
      </c>
      <c r="H15" s="424">
        <f t="shared" si="6"/>
        <v>0</v>
      </c>
      <c r="I15" s="424">
        <f t="shared" si="6"/>
        <v>0</v>
      </c>
      <c r="J15" s="424">
        <f t="shared" si="6"/>
        <v>0</v>
      </c>
      <c r="K15" s="424">
        <f t="shared" si="6"/>
        <v>0</v>
      </c>
      <c r="L15" s="424">
        <f t="shared" si="6"/>
        <v>0</v>
      </c>
      <c r="M15" s="424">
        <f t="shared" si="4"/>
        <v>0</v>
      </c>
      <c r="N15" s="424">
        <f t="shared" si="5"/>
        <v>0</v>
      </c>
    </row>
    <row r="16" spans="2:14" x14ac:dyDescent="0.2">
      <c r="B16" s="2" t="s">
        <v>435</v>
      </c>
      <c r="C16" s="438"/>
      <c r="D16" s="438"/>
      <c r="E16" s="438"/>
      <c r="F16" s="438"/>
      <c r="G16" s="438"/>
      <c r="H16" s="438"/>
      <c r="I16" s="438"/>
      <c r="J16" s="438"/>
      <c r="K16" s="438"/>
      <c r="L16" s="438"/>
      <c r="M16" s="424">
        <f t="shared" si="4"/>
        <v>0</v>
      </c>
      <c r="N16" s="424">
        <f t="shared" si="5"/>
        <v>0</v>
      </c>
    </row>
    <row r="17" spans="2:15" x14ac:dyDescent="0.2">
      <c r="B17" s="2" t="s">
        <v>436</v>
      </c>
      <c r="C17" s="438"/>
      <c r="D17" s="438"/>
      <c r="E17" s="438"/>
      <c r="F17" s="438"/>
      <c r="G17" s="438"/>
      <c r="H17" s="438"/>
      <c r="I17" s="438"/>
      <c r="J17" s="438"/>
      <c r="K17" s="438"/>
      <c r="L17" s="438"/>
      <c r="M17" s="424">
        <f t="shared" si="4"/>
        <v>0</v>
      </c>
      <c r="N17" s="424">
        <f t="shared" si="5"/>
        <v>0</v>
      </c>
    </row>
    <row r="18" spans="2:15" ht="15" x14ac:dyDescent="0.25">
      <c r="B18" s="12" t="s">
        <v>430</v>
      </c>
      <c r="C18" s="51">
        <f>SUM(C13:C17)</f>
        <v>0</v>
      </c>
      <c r="D18" s="51">
        <f t="shared" ref="D18:M18" si="7">SUM(D14:D17)</f>
        <v>0</v>
      </c>
      <c r="E18" s="51">
        <f t="shared" si="7"/>
        <v>0</v>
      </c>
      <c r="F18" s="51">
        <f t="shared" si="7"/>
        <v>0</v>
      </c>
      <c r="G18" s="51">
        <f t="shared" si="7"/>
        <v>0</v>
      </c>
      <c r="H18" s="51">
        <f t="shared" si="7"/>
        <v>0</v>
      </c>
      <c r="I18" s="51">
        <f t="shared" si="7"/>
        <v>0</v>
      </c>
      <c r="J18" s="51">
        <f t="shared" si="7"/>
        <v>0</v>
      </c>
      <c r="K18" s="51">
        <f t="shared" si="7"/>
        <v>0</v>
      </c>
      <c r="L18" s="51">
        <f t="shared" si="7"/>
        <v>0</v>
      </c>
      <c r="M18" s="51">
        <f t="shared" si="7"/>
        <v>0</v>
      </c>
      <c r="N18" s="51">
        <f t="shared" ref="N18" si="8">SUM(N13:N17)</f>
        <v>0</v>
      </c>
    </row>
    <row r="20" spans="2:15" ht="15" x14ac:dyDescent="0.25">
      <c r="B20" s="42" t="s">
        <v>437</v>
      </c>
    </row>
    <row r="21" spans="2:15" x14ac:dyDescent="0.2">
      <c r="B21" s="48"/>
      <c r="C21" s="48">
        <f>C4</f>
        <v>1</v>
      </c>
      <c r="D21" s="48">
        <f t="shared" ref="D21:L21" si="9">D4</f>
        <v>2</v>
      </c>
      <c r="E21" s="48">
        <f t="shared" si="9"/>
        <v>3</v>
      </c>
      <c r="F21" s="48">
        <f t="shared" si="9"/>
        <v>4</v>
      </c>
      <c r="G21" s="48">
        <f t="shared" si="9"/>
        <v>5</v>
      </c>
      <c r="H21" s="48">
        <f t="shared" si="9"/>
        <v>6</v>
      </c>
      <c r="I21" s="48">
        <f t="shared" si="9"/>
        <v>7</v>
      </c>
      <c r="J21" s="48">
        <f t="shared" si="9"/>
        <v>8</v>
      </c>
      <c r="K21" s="48">
        <f t="shared" si="9"/>
        <v>9</v>
      </c>
      <c r="L21" s="48">
        <f t="shared" si="9"/>
        <v>10</v>
      </c>
      <c r="M21" s="48" t="s">
        <v>450</v>
      </c>
      <c r="N21" s="48" t="s">
        <v>144</v>
      </c>
      <c r="O21" s="48" t="s">
        <v>438</v>
      </c>
    </row>
    <row r="22" spans="2:15" x14ac:dyDescent="0.2">
      <c r="B22" s="2" t="s">
        <v>439</v>
      </c>
      <c r="C22" s="438"/>
      <c r="D22" s="438"/>
      <c r="E22" s="438"/>
      <c r="F22" s="438"/>
      <c r="G22" s="438"/>
      <c r="H22" s="438"/>
      <c r="I22" s="438"/>
      <c r="J22" s="438"/>
      <c r="K22" s="438"/>
      <c r="L22" s="438"/>
      <c r="M22" s="439">
        <f>H22+I22+J22</f>
        <v>0</v>
      </c>
      <c r="N22" s="440">
        <f>SUM(C22:L22)</f>
        <v>0</v>
      </c>
      <c r="O22" s="428">
        <f>IFERROR(N22/$N$27*100,0)</f>
        <v>0</v>
      </c>
    </row>
    <row r="23" spans="2:15" x14ac:dyDescent="0.2">
      <c r="B23" s="2" t="s">
        <v>134</v>
      </c>
      <c r="C23" s="438"/>
      <c r="D23" s="438"/>
      <c r="E23" s="438"/>
      <c r="F23" s="438"/>
      <c r="G23" s="438"/>
      <c r="H23" s="438"/>
      <c r="I23" s="438"/>
      <c r="J23" s="438"/>
      <c r="K23" s="438"/>
      <c r="L23" s="438"/>
      <c r="M23" s="439" t="e">
        <f>-IF(#REF!="Fast beløp",#REF!,[4]Budsjett!EL56)</f>
        <v>#REF!</v>
      </c>
      <c r="N23" s="440">
        <f t="shared" ref="N23:N26" si="10">SUM(C23:L23)</f>
        <v>0</v>
      </c>
      <c r="O23" s="428">
        <f t="shared" ref="O23:O26" si="11">IFERROR(N23/$N$27*100,0)</f>
        <v>0</v>
      </c>
    </row>
    <row r="24" spans="2:15" x14ac:dyDescent="0.2">
      <c r="B24" s="2" t="s">
        <v>440</v>
      </c>
      <c r="C24" s="438"/>
      <c r="D24" s="438"/>
      <c r="E24" s="438"/>
      <c r="F24" s="438"/>
      <c r="G24" s="438"/>
      <c r="H24" s="438"/>
      <c r="I24" s="438"/>
      <c r="J24" s="438"/>
      <c r="K24" s="438"/>
      <c r="L24" s="438"/>
      <c r="M24" s="439">
        <f t="shared" ref="M24" si="12">H24+I24+J24</f>
        <v>0</v>
      </c>
      <c r="N24" s="440">
        <f t="shared" si="10"/>
        <v>0</v>
      </c>
      <c r="O24" s="428">
        <f t="shared" si="11"/>
        <v>0</v>
      </c>
    </row>
    <row r="25" spans="2:15" x14ac:dyDescent="0.2">
      <c r="B25" s="2" t="s">
        <v>138</v>
      </c>
      <c r="C25" s="438"/>
      <c r="D25" s="438"/>
      <c r="E25" s="438"/>
      <c r="F25" s="438"/>
      <c r="G25" s="438"/>
      <c r="H25" s="438"/>
      <c r="I25" s="438"/>
      <c r="J25" s="438"/>
      <c r="K25" s="438"/>
      <c r="L25" s="438"/>
      <c r="M25" s="439" t="e">
        <f>-IF(#REF!="Fast beløp",#REF!,[4]Budsjett!DY56)</f>
        <v>#REF!</v>
      </c>
      <c r="N25" s="440">
        <f t="shared" si="10"/>
        <v>0</v>
      </c>
      <c r="O25" s="428">
        <f t="shared" si="11"/>
        <v>0</v>
      </c>
    </row>
    <row r="26" spans="2:15" x14ac:dyDescent="0.2">
      <c r="B26" s="2" t="s">
        <v>441</v>
      </c>
      <c r="C26" s="434"/>
      <c r="D26" s="434"/>
      <c r="E26" s="434"/>
      <c r="F26" s="434"/>
      <c r="G26" s="434"/>
      <c r="H26" s="434"/>
      <c r="I26" s="434"/>
      <c r="J26" s="434"/>
      <c r="K26" s="434"/>
      <c r="L26" s="434"/>
      <c r="M26" s="439">
        <f>-IF([4]Registrering!$B$28="Fast beløp",[4]Budsjett!U51,[4]Budsjett!DL56)</f>
        <v>44545203.039196923</v>
      </c>
      <c r="N26" s="440">
        <f t="shared" si="10"/>
        <v>0</v>
      </c>
      <c r="O26" s="428">
        <f t="shared" si="11"/>
        <v>0</v>
      </c>
    </row>
    <row r="27" spans="2:15" ht="15" x14ac:dyDescent="0.25">
      <c r="B27" s="12" t="s">
        <v>430</v>
      </c>
      <c r="C27" s="51">
        <f>SUM(C22:C26)</f>
        <v>0</v>
      </c>
      <c r="D27" s="51">
        <f t="shared" ref="D27:M27" si="13">SUM(D22:D26)</f>
        <v>0</v>
      </c>
      <c r="E27" s="51">
        <f t="shared" si="13"/>
        <v>0</v>
      </c>
      <c r="F27" s="51">
        <f t="shared" si="13"/>
        <v>0</v>
      </c>
      <c r="G27" s="51">
        <f t="shared" si="13"/>
        <v>0</v>
      </c>
      <c r="H27" s="51">
        <f t="shared" si="13"/>
        <v>0</v>
      </c>
      <c r="I27" s="51">
        <f t="shared" si="13"/>
        <v>0</v>
      </c>
      <c r="J27" s="51">
        <f t="shared" si="13"/>
        <v>0</v>
      </c>
      <c r="K27" s="51">
        <f t="shared" si="13"/>
        <v>0</v>
      </c>
      <c r="L27" s="51">
        <f t="shared" si="13"/>
        <v>0</v>
      </c>
      <c r="M27" s="51" t="e">
        <f t="shared" si="13"/>
        <v>#REF!</v>
      </c>
      <c r="N27" s="77">
        <f>SUM(N22:N26)</f>
        <v>0</v>
      </c>
      <c r="O27" s="429">
        <f>IFERROR(N27/N27,0)</f>
        <v>0</v>
      </c>
    </row>
    <row r="28" spans="2:15" x14ac:dyDescent="0.2">
      <c r="B28" s="52"/>
      <c r="C28" s="53"/>
      <c r="D28" s="53"/>
      <c r="E28" s="53"/>
      <c r="F28" s="53"/>
      <c r="G28" s="53"/>
      <c r="H28" s="53"/>
      <c r="I28" s="53"/>
      <c r="J28" s="53"/>
      <c r="K28" s="53"/>
      <c r="L28" s="53"/>
      <c r="M28" s="53"/>
      <c r="N28" s="53"/>
    </row>
    <row r="29" spans="2:15" ht="15" x14ac:dyDescent="0.25">
      <c r="B29" s="42" t="s">
        <v>442</v>
      </c>
    </row>
    <row r="30" spans="2:15" x14ac:dyDescent="0.2">
      <c r="B30" s="48"/>
      <c r="C30" s="48">
        <f>C4</f>
        <v>1</v>
      </c>
      <c r="D30" s="48">
        <f t="shared" ref="D30:L30" si="14">D4</f>
        <v>2</v>
      </c>
      <c r="E30" s="48">
        <f t="shared" si="14"/>
        <v>3</v>
      </c>
      <c r="F30" s="48">
        <f t="shared" si="14"/>
        <v>4</v>
      </c>
      <c r="G30" s="48">
        <f t="shared" si="14"/>
        <v>5</v>
      </c>
      <c r="H30" s="48">
        <f t="shared" si="14"/>
        <v>6</v>
      </c>
      <c r="I30" s="48">
        <f t="shared" si="14"/>
        <v>7</v>
      </c>
      <c r="J30" s="48">
        <f t="shared" si="14"/>
        <v>8</v>
      </c>
      <c r="K30" s="48">
        <f t="shared" si="14"/>
        <v>9</v>
      </c>
      <c r="L30" s="48">
        <f t="shared" si="14"/>
        <v>10</v>
      </c>
      <c r="M30" s="48" t="s">
        <v>450</v>
      </c>
      <c r="N30" s="48" t="s">
        <v>144</v>
      </c>
    </row>
    <row r="31" spans="2:15" x14ac:dyDescent="0.2">
      <c r="B31" s="2" t="s">
        <v>394</v>
      </c>
      <c r="C31" s="434"/>
      <c r="D31" s="434"/>
      <c r="E31" s="434"/>
      <c r="F31" s="434"/>
      <c r="G31" s="434"/>
      <c r="H31" s="434"/>
      <c r="I31" s="434"/>
      <c r="J31" s="434"/>
      <c r="K31" s="434"/>
      <c r="L31" s="434"/>
      <c r="M31" s="430" t="e">
        <f>-SUMIF([4]Budsjett!$DA$32:$DA$34,#REF!,[4]Budsjett!DL32:DL34)</f>
        <v>#VALUE!</v>
      </c>
      <c r="N31" s="424">
        <f>SUM(C31:L31)</f>
        <v>0</v>
      </c>
    </row>
    <row r="32" spans="2:15" x14ac:dyDescent="0.2">
      <c r="B32" s="2" t="s">
        <v>167</v>
      </c>
      <c r="C32" s="434"/>
      <c r="D32" s="434"/>
      <c r="E32" s="434"/>
      <c r="F32" s="434"/>
      <c r="G32" s="434"/>
      <c r="H32" s="434"/>
      <c r="I32" s="434"/>
      <c r="J32" s="434"/>
      <c r="K32" s="434"/>
      <c r="L32" s="434"/>
      <c r="M32" s="430" t="e">
        <f>-SUMIF([4]Budsjett!$DA$4:$DA$14,#REF!,[4]Budsjett!DL4:DL14)</f>
        <v>#VALUE!</v>
      </c>
      <c r="N32" s="424">
        <f t="shared" ref="N32:N37" si="15">SUM(C32:L32)</f>
        <v>0</v>
      </c>
    </row>
    <row r="33" spans="2:14" x14ac:dyDescent="0.2">
      <c r="B33" s="2" t="s">
        <v>443</v>
      </c>
      <c r="C33" s="434"/>
      <c r="D33" s="434"/>
      <c r="E33" s="434"/>
      <c r="F33" s="434"/>
      <c r="G33" s="434"/>
      <c r="H33" s="434"/>
      <c r="I33" s="434"/>
      <c r="J33" s="434"/>
      <c r="K33" s="434"/>
      <c r="L33" s="434"/>
      <c r="M33" s="430" t="e">
        <f>-SUMIF([4]Budsjett!$DA$4:$DA$14,#REF!,[4]Budsjett!DL4:DL14)</f>
        <v>#VALUE!</v>
      </c>
      <c r="N33" s="424">
        <f t="shared" si="15"/>
        <v>0</v>
      </c>
    </row>
    <row r="34" spans="2:14" x14ac:dyDescent="0.2">
      <c r="B34" s="2" t="s">
        <v>444</v>
      </c>
      <c r="C34" s="434"/>
      <c r="D34" s="434"/>
      <c r="E34" s="434"/>
      <c r="F34" s="434"/>
      <c r="G34" s="434"/>
      <c r="H34" s="434"/>
      <c r="I34" s="434"/>
      <c r="J34" s="434"/>
      <c r="K34" s="434"/>
      <c r="L34" s="434"/>
      <c r="M34" s="430">
        <f t="shared" ref="M34:M41" si="16">H34+I34+J34</f>
        <v>0</v>
      </c>
      <c r="N34" s="424">
        <f t="shared" si="15"/>
        <v>0</v>
      </c>
    </row>
    <row r="35" spans="2:14" x14ac:dyDescent="0.2">
      <c r="B35" s="2" t="s">
        <v>445</v>
      </c>
      <c r="C35" s="434"/>
      <c r="D35" s="434"/>
      <c r="E35" s="434"/>
      <c r="F35" s="434"/>
      <c r="G35" s="434"/>
      <c r="H35" s="434"/>
      <c r="I35" s="434"/>
      <c r="J35" s="434"/>
      <c r="K35" s="434"/>
      <c r="L35" s="434"/>
      <c r="M35" s="430">
        <f t="shared" si="16"/>
        <v>0</v>
      </c>
      <c r="N35" s="424">
        <f t="shared" si="15"/>
        <v>0</v>
      </c>
    </row>
    <row r="36" spans="2:14" x14ac:dyDescent="0.2">
      <c r="B36" s="2" t="s">
        <v>446</v>
      </c>
      <c r="C36" s="434"/>
      <c r="D36" s="434"/>
      <c r="E36" s="434"/>
      <c r="F36" s="434"/>
      <c r="G36" s="434"/>
      <c r="H36" s="434"/>
      <c r="I36" s="434"/>
      <c r="J36" s="434"/>
      <c r="K36" s="434"/>
      <c r="L36" s="434"/>
      <c r="M36" s="430">
        <f t="shared" si="16"/>
        <v>0</v>
      </c>
      <c r="N36" s="424">
        <f t="shared" si="15"/>
        <v>0</v>
      </c>
    </row>
    <row r="37" spans="2:14" x14ac:dyDescent="0.2">
      <c r="B37" s="2" t="s">
        <v>399</v>
      </c>
      <c r="C37" s="434"/>
      <c r="D37" s="434"/>
      <c r="E37" s="434"/>
      <c r="F37" s="434"/>
      <c r="G37" s="434"/>
      <c r="H37" s="434"/>
      <c r="I37" s="434"/>
      <c r="J37" s="434"/>
      <c r="K37" s="434"/>
      <c r="L37" s="434"/>
      <c r="M37" s="430">
        <f t="shared" si="16"/>
        <v>0</v>
      </c>
      <c r="N37" s="424">
        <f t="shared" si="15"/>
        <v>0</v>
      </c>
    </row>
    <row r="38" spans="2:14" ht="15" x14ac:dyDescent="0.25">
      <c r="B38" s="12" t="s">
        <v>447</v>
      </c>
      <c r="C38" s="51">
        <f t="shared" ref="C38:M38" si="17">SUM(C31:C37)</f>
        <v>0</v>
      </c>
      <c r="D38" s="51">
        <f t="shared" si="17"/>
        <v>0</v>
      </c>
      <c r="E38" s="51">
        <f t="shared" si="17"/>
        <v>0</v>
      </c>
      <c r="F38" s="51">
        <f t="shared" si="17"/>
        <v>0</v>
      </c>
      <c r="G38" s="51">
        <f t="shared" si="17"/>
        <v>0</v>
      </c>
      <c r="H38" s="51">
        <f t="shared" si="17"/>
        <v>0</v>
      </c>
      <c r="I38" s="51">
        <f t="shared" si="17"/>
        <v>0</v>
      </c>
      <c r="J38" s="51">
        <f t="shared" si="17"/>
        <v>0</v>
      </c>
      <c r="K38" s="51">
        <f t="shared" si="17"/>
        <v>0</v>
      </c>
      <c r="L38" s="51">
        <f t="shared" si="17"/>
        <v>0</v>
      </c>
      <c r="M38" s="51" t="e">
        <f t="shared" si="17"/>
        <v>#VALUE!</v>
      </c>
      <c r="N38" s="51">
        <f>SUM(N31:N37)</f>
        <v>0</v>
      </c>
    </row>
    <row r="39" spans="2:14" x14ac:dyDescent="0.2">
      <c r="B39" t="s">
        <v>427</v>
      </c>
      <c r="C39" s="438"/>
      <c r="D39" s="438"/>
      <c r="E39" s="438"/>
      <c r="F39" s="438"/>
      <c r="G39" s="438"/>
      <c r="H39" s="438"/>
      <c r="I39" s="438"/>
      <c r="J39" s="438"/>
      <c r="K39" s="438"/>
      <c r="L39" s="438"/>
      <c r="M39" s="430">
        <f t="shared" si="16"/>
        <v>0</v>
      </c>
      <c r="N39" s="424">
        <f>SUM(C39:L39)</f>
        <v>0</v>
      </c>
    </row>
    <row r="40" spans="2:14" x14ac:dyDescent="0.2">
      <c r="B40" t="s">
        <v>428</v>
      </c>
      <c r="C40" s="438"/>
      <c r="D40" s="438"/>
      <c r="E40" s="438"/>
      <c r="F40" s="438"/>
      <c r="G40" s="438"/>
      <c r="H40" s="438"/>
      <c r="I40" s="438"/>
      <c r="J40" s="438"/>
      <c r="K40" s="438"/>
      <c r="L40" s="438"/>
      <c r="M40" s="430">
        <f t="shared" si="16"/>
        <v>0</v>
      </c>
      <c r="N40" s="424">
        <f t="shared" ref="N40:N41" si="18">SUM(C40:L40)</f>
        <v>0</v>
      </c>
    </row>
    <row r="41" spans="2:14" x14ac:dyDescent="0.2">
      <c r="B41" t="s">
        <v>429</v>
      </c>
      <c r="C41" s="438"/>
      <c r="D41" s="438"/>
      <c r="E41" s="438"/>
      <c r="F41" s="438"/>
      <c r="G41" s="438"/>
      <c r="H41" s="438"/>
      <c r="I41" s="438"/>
      <c r="J41" s="438"/>
      <c r="K41" s="438"/>
      <c r="L41" s="438"/>
      <c r="M41" s="430">
        <f t="shared" si="16"/>
        <v>0</v>
      </c>
      <c r="N41" s="424">
        <f t="shared" si="18"/>
        <v>0</v>
      </c>
    </row>
    <row r="42" spans="2:14" ht="15" x14ac:dyDescent="0.25">
      <c r="B42" s="12" t="s">
        <v>140</v>
      </c>
      <c r="C42" s="51">
        <f>SUM(C38:C41)</f>
        <v>0</v>
      </c>
      <c r="D42" s="51">
        <f t="shared" ref="D42:N42" si="19">SUM(D38:D41)</f>
        <v>0</v>
      </c>
      <c r="E42" s="51">
        <f t="shared" si="19"/>
        <v>0</v>
      </c>
      <c r="F42" s="51">
        <f t="shared" si="19"/>
        <v>0</v>
      </c>
      <c r="G42" s="51">
        <f t="shared" si="19"/>
        <v>0</v>
      </c>
      <c r="H42" s="51">
        <f t="shared" si="19"/>
        <v>0</v>
      </c>
      <c r="I42" s="51">
        <f t="shared" si="19"/>
        <v>0</v>
      </c>
      <c r="J42" s="51">
        <f t="shared" si="19"/>
        <v>0</v>
      </c>
      <c r="K42" s="51">
        <f t="shared" si="19"/>
        <v>0</v>
      </c>
      <c r="L42" s="51">
        <f t="shared" si="19"/>
        <v>0</v>
      </c>
      <c r="M42" s="51" t="e">
        <f t="shared" si="19"/>
        <v>#VALUE!</v>
      </c>
      <c r="N42" s="51">
        <f t="shared" si="19"/>
        <v>0</v>
      </c>
    </row>
    <row r="43" spans="2:14" x14ac:dyDescent="0.2">
      <c r="B43" s="52"/>
      <c r="C43" s="53"/>
      <c r="D43" s="53"/>
      <c r="E43" s="53"/>
      <c r="F43" s="53"/>
      <c r="G43" s="53"/>
      <c r="H43" s="53"/>
      <c r="I43" s="53"/>
      <c r="J43" s="53"/>
      <c r="K43" s="53"/>
      <c r="L43" s="53"/>
      <c r="M43" s="53"/>
      <c r="N43" s="53"/>
    </row>
    <row r="47" spans="2:14" x14ac:dyDescent="0.2">
      <c r="C47" s="53"/>
    </row>
  </sheetData>
  <sheetProtection algorithmName="SHA-512" hashValue="SNoVO/yD60UfKqD77q9iXf4w2UURKnGNnaInfcoMBg+A5al/H9Z1b0wZFR7tFLlugBWeUkCpGJLCZfNEJVb4Gg==" saltValue="8ynxmHU34ucfj1ytqQBeLQ==" spinCount="100000" sheet="1" objects="1" scenarios="1"/>
  <pageMargins left="0.7" right="0.7" top="0.75" bottom="0.75" header="0.3" footer="0.3"/>
  <legacyDrawing r:id="rId1"/>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3">
    <tabColor rgb="FF7030A0"/>
  </sheetPr>
  <dimension ref="B1:O47"/>
  <sheetViews>
    <sheetView showGridLines="0" workbookViewId="0">
      <selection activeCell="C15" sqref="C15"/>
    </sheetView>
  </sheetViews>
  <sheetFormatPr baseColWidth="10" defaultColWidth="9.140625" defaultRowHeight="12.75" x14ac:dyDescent="0.2"/>
  <cols>
    <col min="1" max="1" width="1.42578125" customWidth="1"/>
    <col min="2" max="2" width="37.140625" customWidth="1"/>
    <col min="3" max="12" width="10.85546875" customWidth="1"/>
    <col min="13" max="13" width="17.28515625" hidden="1" customWidth="1"/>
    <col min="14" max="14" width="10.85546875" customWidth="1"/>
    <col min="15" max="15" width="10.140625" customWidth="1"/>
    <col min="16" max="16" width="10.42578125" customWidth="1"/>
  </cols>
  <sheetData>
    <row r="1" spans="2:14" ht="15.75" x14ac:dyDescent="0.25">
      <c r="B1" s="49" t="s">
        <v>425</v>
      </c>
      <c r="C1" s="196" t="s">
        <v>621</v>
      </c>
      <c r="E1" s="431"/>
      <c r="F1" s="432"/>
      <c r="G1" s="432"/>
      <c r="H1" s="433"/>
    </row>
    <row r="3" spans="2:14" ht="15" x14ac:dyDescent="0.25">
      <c r="B3" s="42" t="s">
        <v>426</v>
      </c>
    </row>
    <row r="4" spans="2:14" x14ac:dyDescent="0.2">
      <c r="B4" s="48"/>
      <c r="C4" s="48">
        <f>Budsjett!K3</f>
        <v>1</v>
      </c>
      <c r="D4" s="48">
        <f>Budsjett!L3</f>
        <v>2</v>
      </c>
      <c r="E4" s="48">
        <f>Budsjett!M3</f>
        <v>3</v>
      </c>
      <c r="F4" s="48">
        <f>Budsjett!N3</f>
        <v>4</v>
      </c>
      <c r="G4" s="48">
        <f>Budsjett!O3</f>
        <v>5</v>
      </c>
      <c r="H4" s="48">
        <f>Budsjett!P3</f>
        <v>6</v>
      </c>
      <c r="I4" s="48">
        <f>Budsjett!Q3</f>
        <v>7</v>
      </c>
      <c r="J4" s="48">
        <f>Budsjett!R3</f>
        <v>8</v>
      </c>
      <c r="K4" s="48">
        <f>Budsjett!S3</f>
        <v>9</v>
      </c>
      <c r="L4" s="48">
        <f>Budsjett!T3</f>
        <v>10</v>
      </c>
      <c r="M4" s="48" t="s">
        <v>450</v>
      </c>
      <c r="N4" s="48" t="s">
        <v>144</v>
      </c>
    </row>
    <row r="5" spans="2:14" x14ac:dyDescent="0.2">
      <c r="B5" s="2" t="s">
        <v>214</v>
      </c>
      <c r="C5" s="434"/>
      <c r="D5" s="434"/>
      <c r="E5" s="434"/>
      <c r="F5" s="434"/>
      <c r="G5" s="434"/>
      <c r="H5" s="434"/>
      <c r="I5" s="434"/>
      <c r="J5" s="434"/>
      <c r="K5" s="434"/>
      <c r="L5" s="434"/>
      <c r="M5" s="424">
        <f>H5+I5+J5</f>
        <v>0</v>
      </c>
      <c r="N5" s="424">
        <f>SUM(C5:L5)</f>
        <v>0</v>
      </c>
    </row>
    <row r="6" spans="2:14" x14ac:dyDescent="0.2">
      <c r="B6" s="2" t="s">
        <v>427</v>
      </c>
      <c r="C6" s="435"/>
      <c r="D6" s="434"/>
      <c r="E6" s="434"/>
      <c r="F6" s="434"/>
      <c r="G6" s="434"/>
      <c r="H6" s="434"/>
      <c r="I6" s="434"/>
      <c r="J6" s="434"/>
      <c r="K6" s="434"/>
      <c r="L6" s="434"/>
      <c r="M6" s="424">
        <f t="shared" ref="M6" si="0">H6+I6+J6</f>
        <v>0</v>
      </c>
      <c r="N6" s="424">
        <f t="shared" ref="N6:N8" si="1">SUM(C6:L6)</f>
        <v>0</v>
      </c>
    </row>
    <row r="7" spans="2:14" x14ac:dyDescent="0.2">
      <c r="B7" s="2" t="s">
        <v>428</v>
      </c>
      <c r="C7" s="434"/>
      <c r="D7" s="434"/>
      <c r="E7" s="434"/>
      <c r="F7" s="434"/>
      <c r="G7" s="434"/>
      <c r="H7" s="434"/>
      <c r="I7" s="434"/>
      <c r="J7" s="434"/>
      <c r="K7" s="434"/>
      <c r="L7" s="434"/>
      <c r="M7" s="424">
        <f>[4]Budsjett!U42+[4]Budsjett!U43</f>
        <v>0</v>
      </c>
      <c r="N7" s="424">
        <f t="shared" si="1"/>
        <v>0</v>
      </c>
    </row>
    <row r="8" spans="2:14" x14ac:dyDescent="0.2">
      <c r="B8" s="2" t="s">
        <v>429</v>
      </c>
      <c r="C8" s="434"/>
      <c r="D8" s="434"/>
      <c r="E8" s="434"/>
      <c r="F8" s="434"/>
      <c r="G8" s="434"/>
      <c r="H8" s="434"/>
      <c r="I8" s="434"/>
      <c r="J8" s="434"/>
      <c r="K8" s="434"/>
      <c r="L8" s="434"/>
      <c r="M8" s="424" t="e" vm="1">
        <f>[4]Prosjektcontroller!N20</f>
        <v>#VALUE!</v>
      </c>
      <c r="N8" s="424">
        <f t="shared" si="1"/>
        <v>0</v>
      </c>
    </row>
    <row r="9" spans="2:14" ht="15" x14ac:dyDescent="0.25">
      <c r="B9" s="12" t="s">
        <v>430</v>
      </c>
      <c r="C9" s="51">
        <f t="shared" ref="C9:M9" si="2">SUM(C5:C8)</f>
        <v>0</v>
      </c>
      <c r="D9" s="51">
        <f t="shared" si="2"/>
        <v>0</v>
      </c>
      <c r="E9" s="51">
        <f t="shared" si="2"/>
        <v>0</v>
      </c>
      <c r="F9" s="51">
        <f t="shared" si="2"/>
        <v>0</v>
      </c>
      <c r="G9" s="51">
        <f t="shared" si="2"/>
        <v>0</v>
      </c>
      <c r="H9" s="51">
        <f t="shared" si="2"/>
        <v>0</v>
      </c>
      <c r="I9" s="51">
        <f t="shared" si="2"/>
        <v>0</v>
      </c>
      <c r="J9" s="51">
        <f t="shared" si="2"/>
        <v>0</v>
      </c>
      <c r="K9" s="51">
        <f t="shared" si="2"/>
        <v>0</v>
      </c>
      <c r="L9" s="51">
        <f t="shared" si="2"/>
        <v>0</v>
      </c>
      <c r="M9" s="51" t="e" vm="2">
        <f t="shared" si="2"/>
        <v>#VALUE!</v>
      </c>
      <c r="N9" s="51">
        <f>SUM(N5:N8)</f>
        <v>0</v>
      </c>
    </row>
    <row r="10" spans="2:14" x14ac:dyDescent="0.2">
      <c r="C10" s="43"/>
      <c r="D10" s="43"/>
      <c r="E10" s="43"/>
      <c r="F10" s="43"/>
      <c r="G10" s="43"/>
      <c r="H10" s="43"/>
      <c r="I10" s="43"/>
      <c r="J10" s="43"/>
      <c r="K10" s="43"/>
      <c r="L10" s="43"/>
      <c r="M10" s="43"/>
      <c r="N10" s="43"/>
    </row>
    <row r="11" spans="2:14" ht="15" x14ac:dyDescent="0.25">
      <c r="B11" s="42" t="s">
        <v>431</v>
      </c>
    </row>
    <row r="12" spans="2:14" x14ac:dyDescent="0.2">
      <c r="B12" s="48"/>
      <c r="C12" s="74">
        <f>C4</f>
        <v>1</v>
      </c>
      <c r="D12" s="74">
        <f t="shared" ref="D12:L12" si="3">D4</f>
        <v>2</v>
      </c>
      <c r="E12" s="74">
        <f t="shared" si="3"/>
        <v>3</v>
      </c>
      <c r="F12" s="74">
        <f t="shared" si="3"/>
        <v>4</v>
      </c>
      <c r="G12" s="74">
        <f t="shared" si="3"/>
        <v>5</v>
      </c>
      <c r="H12" s="74">
        <f t="shared" si="3"/>
        <v>6</v>
      </c>
      <c r="I12" s="74">
        <f t="shared" si="3"/>
        <v>7</v>
      </c>
      <c r="J12" s="74">
        <f t="shared" si="3"/>
        <v>8</v>
      </c>
      <c r="K12" s="74">
        <f t="shared" si="3"/>
        <v>9</v>
      </c>
      <c r="L12" s="74">
        <f t="shared" si="3"/>
        <v>10</v>
      </c>
      <c r="M12" s="48" t="s">
        <v>450</v>
      </c>
      <c r="N12" s="48" t="s">
        <v>144</v>
      </c>
    </row>
    <row r="13" spans="2:14" x14ac:dyDescent="0.2">
      <c r="B13" s="2" t="s">
        <v>432</v>
      </c>
      <c r="C13" s="436"/>
      <c r="D13" s="436"/>
      <c r="E13" s="436"/>
      <c r="F13" s="436"/>
      <c r="G13" s="436"/>
      <c r="H13" s="436"/>
      <c r="I13" s="436"/>
      <c r="J13" s="436"/>
      <c r="K13" s="436"/>
      <c r="L13" s="436"/>
      <c r="M13" s="424">
        <f>H13+I13+J13</f>
        <v>0</v>
      </c>
      <c r="N13" s="424">
        <f>SUM(C13:L13)</f>
        <v>0</v>
      </c>
    </row>
    <row r="14" spans="2:14" x14ac:dyDescent="0.2">
      <c r="B14" s="2" t="s">
        <v>433</v>
      </c>
      <c r="C14" s="437"/>
      <c r="D14" s="437"/>
      <c r="E14" s="437"/>
      <c r="F14" s="437"/>
      <c r="G14" s="437"/>
      <c r="H14" s="437"/>
      <c r="I14" s="437"/>
      <c r="J14" s="437"/>
      <c r="K14" s="437"/>
      <c r="L14" s="437"/>
      <c r="M14" s="424">
        <f t="shared" ref="M14:M17" si="4">H14+I14+J14</f>
        <v>0</v>
      </c>
      <c r="N14" s="424">
        <f t="shared" ref="N14:N17" si="5">SUM(C14:L14)</f>
        <v>0</v>
      </c>
    </row>
    <row r="15" spans="2:14" x14ac:dyDescent="0.2">
      <c r="B15" s="2" t="s">
        <v>434</v>
      </c>
      <c r="C15" s="424">
        <f>C9-C13-C14-C16-C17</f>
        <v>0</v>
      </c>
      <c r="D15" s="424">
        <f t="shared" ref="D15:L15" si="6">D9-D13-D14-D16-D17</f>
        <v>0</v>
      </c>
      <c r="E15" s="424">
        <f t="shared" si="6"/>
        <v>0</v>
      </c>
      <c r="F15" s="424">
        <f t="shared" si="6"/>
        <v>0</v>
      </c>
      <c r="G15" s="424">
        <f t="shared" si="6"/>
        <v>0</v>
      </c>
      <c r="H15" s="424">
        <f t="shared" si="6"/>
        <v>0</v>
      </c>
      <c r="I15" s="424">
        <f t="shared" si="6"/>
        <v>0</v>
      </c>
      <c r="J15" s="424">
        <f t="shared" si="6"/>
        <v>0</v>
      </c>
      <c r="K15" s="424">
        <f t="shared" si="6"/>
        <v>0</v>
      </c>
      <c r="L15" s="424">
        <f t="shared" si="6"/>
        <v>0</v>
      </c>
      <c r="M15" s="424">
        <f t="shared" si="4"/>
        <v>0</v>
      </c>
      <c r="N15" s="424">
        <f t="shared" si="5"/>
        <v>0</v>
      </c>
    </row>
    <row r="16" spans="2:14" x14ac:dyDescent="0.2">
      <c r="B16" s="2" t="s">
        <v>435</v>
      </c>
      <c r="C16" s="438"/>
      <c r="D16" s="438"/>
      <c r="E16" s="438"/>
      <c r="F16" s="438"/>
      <c r="G16" s="438"/>
      <c r="H16" s="438"/>
      <c r="I16" s="438"/>
      <c r="J16" s="438"/>
      <c r="K16" s="438"/>
      <c r="L16" s="438"/>
      <c r="M16" s="424">
        <f t="shared" si="4"/>
        <v>0</v>
      </c>
      <c r="N16" s="424">
        <f t="shared" si="5"/>
        <v>0</v>
      </c>
    </row>
    <row r="17" spans="2:15" x14ac:dyDescent="0.2">
      <c r="B17" s="2" t="s">
        <v>436</v>
      </c>
      <c r="C17" s="438"/>
      <c r="D17" s="438"/>
      <c r="E17" s="438"/>
      <c r="F17" s="438"/>
      <c r="G17" s="438"/>
      <c r="H17" s="438"/>
      <c r="I17" s="438"/>
      <c r="J17" s="438"/>
      <c r="K17" s="438"/>
      <c r="L17" s="438"/>
      <c r="M17" s="424">
        <f t="shared" si="4"/>
        <v>0</v>
      </c>
      <c r="N17" s="424">
        <f t="shared" si="5"/>
        <v>0</v>
      </c>
    </row>
    <row r="18" spans="2:15" ht="15" x14ac:dyDescent="0.25">
      <c r="B18" s="12" t="s">
        <v>430</v>
      </c>
      <c r="C18" s="51">
        <f>SUM(C13:C17)</f>
        <v>0</v>
      </c>
      <c r="D18" s="51">
        <f t="shared" ref="D18:M18" si="7">SUM(D14:D17)</f>
        <v>0</v>
      </c>
      <c r="E18" s="51">
        <f t="shared" si="7"/>
        <v>0</v>
      </c>
      <c r="F18" s="51">
        <f t="shared" si="7"/>
        <v>0</v>
      </c>
      <c r="G18" s="51">
        <f t="shared" si="7"/>
        <v>0</v>
      </c>
      <c r="H18" s="51">
        <f t="shared" si="7"/>
        <v>0</v>
      </c>
      <c r="I18" s="51">
        <f t="shared" si="7"/>
        <v>0</v>
      </c>
      <c r="J18" s="51">
        <f t="shared" si="7"/>
        <v>0</v>
      </c>
      <c r="K18" s="51">
        <f t="shared" si="7"/>
        <v>0</v>
      </c>
      <c r="L18" s="51">
        <f t="shared" si="7"/>
        <v>0</v>
      </c>
      <c r="M18" s="51">
        <f t="shared" si="7"/>
        <v>0</v>
      </c>
      <c r="N18" s="51">
        <f t="shared" ref="N18" si="8">SUM(N13:N17)</f>
        <v>0</v>
      </c>
    </row>
    <row r="20" spans="2:15" ht="15" x14ac:dyDescent="0.25">
      <c r="B20" s="42" t="s">
        <v>437</v>
      </c>
    </row>
    <row r="21" spans="2:15" x14ac:dyDescent="0.2">
      <c r="B21" s="48"/>
      <c r="C21" s="48">
        <f>C4</f>
        <v>1</v>
      </c>
      <c r="D21" s="48">
        <f t="shared" ref="D21:L21" si="9">D4</f>
        <v>2</v>
      </c>
      <c r="E21" s="48">
        <f t="shared" si="9"/>
        <v>3</v>
      </c>
      <c r="F21" s="48">
        <f t="shared" si="9"/>
        <v>4</v>
      </c>
      <c r="G21" s="48">
        <f t="shared" si="9"/>
        <v>5</v>
      </c>
      <c r="H21" s="48">
        <f t="shared" si="9"/>
        <v>6</v>
      </c>
      <c r="I21" s="48">
        <f t="shared" si="9"/>
        <v>7</v>
      </c>
      <c r="J21" s="48">
        <f t="shared" si="9"/>
        <v>8</v>
      </c>
      <c r="K21" s="48">
        <f t="shared" si="9"/>
        <v>9</v>
      </c>
      <c r="L21" s="48">
        <f t="shared" si="9"/>
        <v>10</v>
      </c>
      <c r="M21" s="48" t="s">
        <v>450</v>
      </c>
      <c r="N21" s="48" t="s">
        <v>144</v>
      </c>
      <c r="O21" s="48" t="s">
        <v>438</v>
      </c>
    </row>
    <row r="22" spans="2:15" x14ac:dyDescent="0.2">
      <c r="B22" s="2" t="s">
        <v>439</v>
      </c>
      <c r="C22" s="438"/>
      <c r="D22" s="438"/>
      <c r="E22" s="438"/>
      <c r="F22" s="438"/>
      <c r="G22" s="438"/>
      <c r="H22" s="438"/>
      <c r="I22" s="438"/>
      <c r="J22" s="438"/>
      <c r="K22" s="438"/>
      <c r="L22" s="438"/>
      <c r="M22" s="439">
        <f>H22+I22+J22</f>
        <v>0</v>
      </c>
      <c r="N22" s="440">
        <f>SUM(C22:L22)</f>
        <v>0</v>
      </c>
      <c r="O22" s="428">
        <f>IFERROR(N22/$N$27*100,0)</f>
        <v>0</v>
      </c>
    </row>
    <row r="23" spans="2:15" x14ac:dyDescent="0.2">
      <c r="B23" s="2" t="s">
        <v>134</v>
      </c>
      <c r="C23" s="438"/>
      <c r="D23" s="438"/>
      <c r="E23" s="438"/>
      <c r="F23" s="438"/>
      <c r="G23" s="438"/>
      <c r="H23" s="438"/>
      <c r="I23" s="438"/>
      <c r="J23" s="438"/>
      <c r="K23" s="438"/>
      <c r="L23" s="438"/>
      <c r="M23" s="439" t="e">
        <f>-IF(#REF!="Fast beløp",#REF!,[4]Budsjett!EL56)</f>
        <v>#REF!</v>
      </c>
      <c r="N23" s="440">
        <f t="shared" ref="N23:N26" si="10">SUM(C23:L23)</f>
        <v>0</v>
      </c>
      <c r="O23" s="428">
        <f t="shared" ref="O23:O26" si="11">IFERROR(N23/$N$27*100,0)</f>
        <v>0</v>
      </c>
    </row>
    <row r="24" spans="2:15" x14ac:dyDescent="0.2">
      <c r="B24" s="2" t="s">
        <v>440</v>
      </c>
      <c r="C24" s="438"/>
      <c r="D24" s="438"/>
      <c r="E24" s="438"/>
      <c r="F24" s="438"/>
      <c r="G24" s="438"/>
      <c r="H24" s="438"/>
      <c r="I24" s="438"/>
      <c r="J24" s="438"/>
      <c r="K24" s="438"/>
      <c r="L24" s="438"/>
      <c r="M24" s="439">
        <f t="shared" ref="M24" si="12">H24+I24+J24</f>
        <v>0</v>
      </c>
      <c r="N24" s="440">
        <f t="shared" si="10"/>
        <v>0</v>
      </c>
      <c r="O24" s="428">
        <f t="shared" si="11"/>
        <v>0</v>
      </c>
    </row>
    <row r="25" spans="2:15" x14ac:dyDescent="0.2">
      <c r="B25" s="2" t="s">
        <v>138</v>
      </c>
      <c r="C25" s="438"/>
      <c r="D25" s="438"/>
      <c r="E25" s="438"/>
      <c r="F25" s="438"/>
      <c r="G25" s="438"/>
      <c r="H25" s="438"/>
      <c r="I25" s="438"/>
      <c r="J25" s="438"/>
      <c r="K25" s="438"/>
      <c r="L25" s="438"/>
      <c r="M25" s="439" t="e">
        <f>-IF(#REF!="Fast beløp",#REF!,[4]Budsjett!DY56)</f>
        <v>#REF!</v>
      </c>
      <c r="N25" s="440">
        <f t="shared" si="10"/>
        <v>0</v>
      </c>
      <c r="O25" s="428">
        <f t="shared" si="11"/>
        <v>0</v>
      </c>
    </row>
    <row r="26" spans="2:15" x14ac:dyDescent="0.2">
      <c r="B26" s="2" t="s">
        <v>441</v>
      </c>
      <c r="C26" s="434"/>
      <c r="D26" s="434"/>
      <c r="E26" s="434"/>
      <c r="F26" s="434"/>
      <c r="G26" s="434"/>
      <c r="H26" s="434"/>
      <c r="I26" s="434"/>
      <c r="J26" s="434"/>
      <c r="K26" s="434"/>
      <c r="L26" s="434"/>
      <c r="M26" s="439">
        <f>-IF([4]Registrering!$B$28="Fast beløp",[4]Budsjett!U51,[4]Budsjett!DL56)</f>
        <v>44545203.039196923</v>
      </c>
      <c r="N26" s="440">
        <f t="shared" si="10"/>
        <v>0</v>
      </c>
      <c r="O26" s="428">
        <f t="shared" si="11"/>
        <v>0</v>
      </c>
    </row>
    <row r="27" spans="2:15" ht="15" x14ac:dyDescent="0.25">
      <c r="B27" s="12" t="s">
        <v>430</v>
      </c>
      <c r="C27" s="51">
        <f>SUM(C22:C26)</f>
        <v>0</v>
      </c>
      <c r="D27" s="51">
        <f t="shared" ref="D27:M27" si="13">SUM(D22:D26)</f>
        <v>0</v>
      </c>
      <c r="E27" s="51">
        <f t="shared" si="13"/>
        <v>0</v>
      </c>
      <c r="F27" s="51">
        <f t="shared" si="13"/>
        <v>0</v>
      </c>
      <c r="G27" s="51">
        <f t="shared" si="13"/>
        <v>0</v>
      </c>
      <c r="H27" s="51">
        <f t="shared" si="13"/>
        <v>0</v>
      </c>
      <c r="I27" s="51">
        <f t="shared" si="13"/>
        <v>0</v>
      </c>
      <c r="J27" s="51">
        <f t="shared" si="13"/>
        <v>0</v>
      </c>
      <c r="K27" s="51">
        <f t="shared" si="13"/>
        <v>0</v>
      </c>
      <c r="L27" s="51">
        <f t="shared" si="13"/>
        <v>0</v>
      </c>
      <c r="M27" s="51" t="e">
        <f t="shared" si="13"/>
        <v>#REF!</v>
      </c>
      <c r="N27" s="77">
        <f>SUM(N22:N26)</f>
        <v>0</v>
      </c>
      <c r="O27" s="429">
        <f>IFERROR(N27/N27,0)</f>
        <v>0</v>
      </c>
    </row>
    <row r="28" spans="2:15" x14ac:dyDescent="0.2">
      <c r="B28" s="52"/>
      <c r="C28" s="53"/>
      <c r="D28" s="53"/>
      <c r="E28" s="53"/>
      <c r="F28" s="53"/>
      <c r="G28" s="53"/>
      <c r="H28" s="53"/>
      <c r="I28" s="53"/>
      <c r="J28" s="53"/>
      <c r="K28" s="53"/>
      <c r="L28" s="53"/>
      <c r="M28" s="53"/>
      <c r="N28" s="53"/>
    </row>
    <row r="29" spans="2:15" ht="15" x14ac:dyDescent="0.25">
      <c r="B29" s="42" t="s">
        <v>442</v>
      </c>
    </row>
    <row r="30" spans="2:15" x14ac:dyDescent="0.2">
      <c r="B30" s="48"/>
      <c r="C30" s="48">
        <f>C4</f>
        <v>1</v>
      </c>
      <c r="D30" s="48">
        <f t="shared" ref="D30:L30" si="14">D4</f>
        <v>2</v>
      </c>
      <c r="E30" s="48">
        <f t="shared" si="14"/>
        <v>3</v>
      </c>
      <c r="F30" s="48">
        <f t="shared" si="14"/>
        <v>4</v>
      </c>
      <c r="G30" s="48">
        <f t="shared" si="14"/>
        <v>5</v>
      </c>
      <c r="H30" s="48">
        <f t="shared" si="14"/>
        <v>6</v>
      </c>
      <c r="I30" s="48">
        <f t="shared" si="14"/>
        <v>7</v>
      </c>
      <c r="J30" s="48">
        <f t="shared" si="14"/>
        <v>8</v>
      </c>
      <c r="K30" s="48">
        <f t="shared" si="14"/>
        <v>9</v>
      </c>
      <c r="L30" s="48">
        <f t="shared" si="14"/>
        <v>10</v>
      </c>
      <c r="M30" s="48" t="s">
        <v>450</v>
      </c>
      <c r="N30" s="48" t="s">
        <v>144</v>
      </c>
    </row>
    <row r="31" spans="2:15" x14ac:dyDescent="0.2">
      <c r="B31" s="2" t="s">
        <v>394</v>
      </c>
      <c r="C31" s="434"/>
      <c r="D31" s="434"/>
      <c r="E31" s="434"/>
      <c r="F31" s="434"/>
      <c r="G31" s="434"/>
      <c r="H31" s="434"/>
      <c r="I31" s="434"/>
      <c r="J31" s="434"/>
      <c r="K31" s="434"/>
      <c r="L31" s="434"/>
      <c r="M31" s="430" t="e">
        <f>-SUMIF([4]Budsjett!$DA$32:$DA$34,#REF!,[4]Budsjett!DL32:DL34)</f>
        <v>#VALUE!</v>
      </c>
      <c r="N31" s="424">
        <f>SUM(C31:L31)</f>
        <v>0</v>
      </c>
    </row>
    <row r="32" spans="2:15" x14ac:dyDescent="0.2">
      <c r="B32" s="2" t="s">
        <v>167</v>
      </c>
      <c r="C32" s="434"/>
      <c r="D32" s="434"/>
      <c r="E32" s="434"/>
      <c r="F32" s="434"/>
      <c r="G32" s="434"/>
      <c r="H32" s="434"/>
      <c r="I32" s="434"/>
      <c r="J32" s="434"/>
      <c r="K32" s="434"/>
      <c r="L32" s="434"/>
      <c r="M32" s="430" t="e">
        <f>-SUMIF([4]Budsjett!$DA$4:$DA$14,#REF!,[4]Budsjett!DL4:DL14)</f>
        <v>#VALUE!</v>
      </c>
      <c r="N32" s="424">
        <f t="shared" ref="N32:N37" si="15">SUM(C32:L32)</f>
        <v>0</v>
      </c>
    </row>
    <row r="33" spans="2:14" x14ac:dyDescent="0.2">
      <c r="B33" s="2" t="s">
        <v>443</v>
      </c>
      <c r="C33" s="434"/>
      <c r="D33" s="434"/>
      <c r="E33" s="434"/>
      <c r="F33" s="434"/>
      <c r="G33" s="434"/>
      <c r="H33" s="434"/>
      <c r="I33" s="434"/>
      <c r="J33" s="434"/>
      <c r="K33" s="434"/>
      <c r="L33" s="434"/>
      <c r="M33" s="430" t="e">
        <f>-SUMIF([4]Budsjett!$DA$4:$DA$14,#REF!,[4]Budsjett!DL4:DL14)</f>
        <v>#VALUE!</v>
      </c>
      <c r="N33" s="424">
        <f t="shared" si="15"/>
        <v>0</v>
      </c>
    </row>
    <row r="34" spans="2:14" x14ac:dyDescent="0.2">
      <c r="B34" s="2" t="s">
        <v>444</v>
      </c>
      <c r="C34" s="434"/>
      <c r="D34" s="434"/>
      <c r="E34" s="434"/>
      <c r="F34" s="434"/>
      <c r="G34" s="434"/>
      <c r="H34" s="434"/>
      <c r="I34" s="434"/>
      <c r="J34" s="434"/>
      <c r="K34" s="434"/>
      <c r="L34" s="434"/>
      <c r="M34" s="430">
        <f t="shared" ref="M34:M41" si="16">H34+I34+J34</f>
        <v>0</v>
      </c>
      <c r="N34" s="424">
        <f t="shared" si="15"/>
        <v>0</v>
      </c>
    </row>
    <row r="35" spans="2:14" x14ac:dyDescent="0.2">
      <c r="B35" s="2" t="s">
        <v>445</v>
      </c>
      <c r="C35" s="434"/>
      <c r="D35" s="434"/>
      <c r="E35" s="434"/>
      <c r="F35" s="434"/>
      <c r="G35" s="434"/>
      <c r="H35" s="434"/>
      <c r="I35" s="434"/>
      <c r="J35" s="434"/>
      <c r="K35" s="434"/>
      <c r="L35" s="434"/>
      <c r="M35" s="430">
        <f t="shared" si="16"/>
        <v>0</v>
      </c>
      <c r="N35" s="424">
        <f t="shared" si="15"/>
        <v>0</v>
      </c>
    </row>
    <row r="36" spans="2:14" x14ac:dyDescent="0.2">
      <c r="B36" s="2" t="s">
        <v>446</v>
      </c>
      <c r="C36" s="434"/>
      <c r="D36" s="434"/>
      <c r="E36" s="434"/>
      <c r="F36" s="434"/>
      <c r="G36" s="434"/>
      <c r="H36" s="434"/>
      <c r="I36" s="434"/>
      <c r="J36" s="434"/>
      <c r="K36" s="434"/>
      <c r="L36" s="434"/>
      <c r="M36" s="430">
        <f t="shared" si="16"/>
        <v>0</v>
      </c>
      <c r="N36" s="424">
        <f t="shared" si="15"/>
        <v>0</v>
      </c>
    </row>
    <row r="37" spans="2:14" x14ac:dyDescent="0.2">
      <c r="B37" s="2" t="s">
        <v>399</v>
      </c>
      <c r="C37" s="434"/>
      <c r="D37" s="434"/>
      <c r="E37" s="434"/>
      <c r="F37" s="434"/>
      <c r="G37" s="434"/>
      <c r="H37" s="434"/>
      <c r="I37" s="434"/>
      <c r="J37" s="434"/>
      <c r="K37" s="434"/>
      <c r="L37" s="434"/>
      <c r="M37" s="430">
        <f t="shared" si="16"/>
        <v>0</v>
      </c>
      <c r="N37" s="424">
        <f t="shared" si="15"/>
        <v>0</v>
      </c>
    </row>
    <row r="38" spans="2:14" ht="15" x14ac:dyDescent="0.25">
      <c r="B38" s="12" t="s">
        <v>447</v>
      </c>
      <c r="C38" s="51">
        <f t="shared" ref="C38:M38" si="17">SUM(C31:C37)</f>
        <v>0</v>
      </c>
      <c r="D38" s="51">
        <f t="shared" si="17"/>
        <v>0</v>
      </c>
      <c r="E38" s="51">
        <f t="shared" si="17"/>
        <v>0</v>
      </c>
      <c r="F38" s="51">
        <f t="shared" si="17"/>
        <v>0</v>
      </c>
      <c r="G38" s="51">
        <f t="shared" si="17"/>
        <v>0</v>
      </c>
      <c r="H38" s="51">
        <f t="shared" si="17"/>
        <v>0</v>
      </c>
      <c r="I38" s="51">
        <f t="shared" si="17"/>
        <v>0</v>
      </c>
      <c r="J38" s="51">
        <f t="shared" si="17"/>
        <v>0</v>
      </c>
      <c r="K38" s="51">
        <f t="shared" si="17"/>
        <v>0</v>
      </c>
      <c r="L38" s="51">
        <f t="shared" si="17"/>
        <v>0</v>
      </c>
      <c r="M38" s="51" t="e">
        <f t="shared" si="17"/>
        <v>#VALUE!</v>
      </c>
      <c r="N38" s="51">
        <f>SUM(N31:N37)</f>
        <v>0</v>
      </c>
    </row>
    <row r="39" spans="2:14" x14ac:dyDescent="0.2">
      <c r="B39" t="s">
        <v>427</v>
      </c>
      <c r="C39" s="438"/>
      <c r="D39" s="438"/>
      <c r="E39" s="438"/>
      <c r="F39" s="438"/>
      <c r="G39" s="438"/>
      <c r="H39" s="438"/>
      <c r="I39" s="438"/>
      <c r="J39" s="438"/>
      <c r="K39" s="438"/>
      <c r="L39" s="438"/>
      <c r="M39" s="430">
        <f t="shared" si="16"/>
        <v>0</v>
      </c>
      <c r="N39" s="424">
        <f>SUM(C39:L39)</f>
        <v>0</v>
      </c>
    </row>
    <row r="40" spans="2:14" x14ac:dyDescent="0.2">
      <c r="B40" t="s">
        <v>428</v>
      </c>
      <c r="C40" s="438"/>
      <c r="D40" s="438"/>
      <c r="E40" s="438"/>
      <c r="F40" s="438"/>
      <c r="G40" s="438"/>
      <c r="H40" s="438"/>
      <c r="I40" s="438"/>
      <c r="J40" s="438"/>
      <c r="K40" s="438"/>
      <c r="L40" s="438"/>
      <c r="M40" s="430">
        <f t="shared" si="16"/>
        <v>0</v>
      </c>
      <c r="N40" s="424">
        <f t="shared" ref="N40:N41" si="18">SUM(C40:L40)</f>
        <v>0</v>
      </c>
    </row>
    <row r="41" spans="2:14" x14ac:dyDescent="0.2">
      <c r="B41" t="s">
        <v>429</v>
      </c>
      <c r="C41" s="438"/>
      <c r="D41" s="438"/>
      <c r="E41" s="438"/>
      <c r="F41" s="438"/>
      <c r="G41" s="438"/>
      <c r="H41" s="438"/>
      <c r="I41" s="438"/>
      <c r="J41" s="438"/>
      <c r="K41" s="438"/>
      <c r="L41" s="438"/>
      <c r="M41" s="430">
        <f t="shared" si="16"/>
        <v>0</v>
      </c>
      <c r="N41" s="424">
        <f t="shared" si="18"/>
        <v>0</v>
      </c>
    </row>
    <row r="42" spans="2:14" ht="15" x14ac:dyDescent="0.25">
      <c r="B42" s="12" t="s">
        <v>140</v>
      </c>
      <c r="C42" s="51">
        <f>SUM(C38:C41)</f>
        <v>0</v>
      </c>
      <c r="D42" s="51">
        <f t="shared" ref="D42:N42" si="19">SUM(D38:D41)</f>
        <v>0</v>
      </c>
      <c r="E42" s="51">
        <f t="shared" si="19"/>
        <v>0</v>
      </c>
      <c r="F42" s="51">
        <f t="shared" si="19"/>
        <v>0</v>
      </c>
      <c r="G42" s="51">
        <f t="shared" si="19"/>
        <v>0</v>
      </c>
      <c r="H42" s="51">
        <f t="shared" si="19"/>
        <v>0</v>
      </c>
      <c r="I42" s="51">
        <f t="shared" si="19"/>
        <v>0</v>
      </c>
      <c r="J42" s="51">
        <f t="shared" si="19"/>
        <v>0</v>
      </c>
      <c r="K42" s="51">
        <f t="shared" si="19"/>
        <v>0</v>
      </c>
      <c r="L42" s="51">
        <f t="shared" si="19"/>
        <v>0</v>
      </c>
      <c r="M42" s="51" t="e">
        <f t="shared" si="19"/>
        <v>#VALUE!</v>
      </c>
      <c r="N42" s="51">
        <f t="shared" si="19"/>
        <v>0</v>
      </c>
    </row>
    <row r="43" spans="2:14" x14ac:dyDescent="0.2">
      <c r="B43" s="52"/>
      <c r="C43" s="53"/>
      <c r="D43" s="53"/>
      <c r="E43" s="53"/>
      <c r="F43" s="53"/>
      <c r="G43" s="53"/>
      <c r="H43" s="53"/>
      <c r="I43" s="53"/>
      <c r="J43" s="53"/>
      <c r="K43" s="53"/>
      <c r="L43" s="53"/>
      <c r="M43" s="53"/>
      <c r="N43" s="53"/>
    </row>
    <row r="47" spans="2:14" x14ac:dyDescent="0.2">
      <c r="C47" s="53"/>
    </row>
  </sheetData>
  <sheetProtection algorithmName="SHA-512" hashValue="0HgbdWMk511SyAL5Er/4sDkG4sn+n7bjg+9S+gpSCUXONXPCgudJYnaonLieJzCe9MG0UFaeccimdn6X3CwWmQ==" saltValue="ixJrp6/3TqFf4MS3EJvMaQ==" spinCount="100000" sheet="1" objects="1" scenarios="1"/>
  <pageMargins left="0.7" right="0.7" top="0.75" bottom="0.75" header="0.3" footer="0.3"/>
  <legacy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4">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42578125" customWidth="1"/>
  </cols>
  <sheetData>
    <row r="1" spans="2:27" ht="15.75" x14ac:dyDescent="0.25">
      <c r="B1" s="418" t="s">
        <v>622</v>
      </c>
      <c r="C1" s="112"/>
      <c r="D1" s="196" t="s">
        <v>621</v>
      </c>
      <c r="F1" s="431"/>
      <c r="G1" s="432"/>
      <c r="H1" s="432"/>
      <c r="I1" s="433"/>
      <c r="J1" s="112"/>
      <c r="K1" s="112"/>
      <c r="L1" s="112"/>
      <c r="M1" s="112"/>
      <c r="N1" s="112"/>
      <c r="O1" s="112"/>
      <c r="P1" s="112"/>
      <c r="Q1" s="112"/>
      <c r="R1" s="112"/>
      <c r="S1" s="416" t="s">
        <v>479</v>
      </c>
      <c r="T1" s="416"/>
      <c r="U1" s="416"/>
      <c r="V1" s="416"/>
      <c r="W1" s="416"/>
      <c r="X1" s="416"/>
      <c r="Y1" s="416"/>
      <c r="Z1" s="416"/>
      <c r="AA1" s="416"/>
    </row>
    <row r="2" spans="2:27" x14ac:dyDescent="0.2">
      <c r="B2" s="112"/>
      <c r="C2" s="112"/>
      <c r="D2" s="112"/>
      <c r="E2" s="112"/>
      <c r="F2" s="112"/>
      <c r="G2" s="112"/>
      <c r="H2" s="112"/>
      <c r="I2" s="112"/>
      <c r="J2" s="112"/>
      <c r="K2" s="112"/>
      <c r="L2" s="112"/>
      <c r="M2" s="112"/>
      <c r="N2" s="112"/>
      <c r="O2" s="112"/>
      <c r="P2" s="112"/>
      <c r="Q2" s="112"/>
      <c r="R2" s="112"/>
      <c r="S2" s="416" t="s">
        <v>480</v>
      </c>
      <c r="T2" s="416"/>
      <c r="U2" s="416"/>
      <c r="V2" s="416"/>
      <c r="W2" s="416"/>
      <c r="X2" s="416"/>
      <c r="Y2" s="416"/>
      <c r="Z2" s="416"/>
      <c r="AA2" s="416"/>
    </row>
    <row r="3" spans="2:27" ht="15" x14ac:dyDescent="0.25">
      <c r="B3" s="400" t="s">
        <v>480</v>
      </c>
      <c r="C3" s="423">
        <f>Budsjett!K3</f>
        <v>1</v>
      </c>
      <c r="D3" s="399">
        <f>C3+1</f>
        <v>2</v>
      </c>
      <c r="E3" s="399">
        <f t="shared" ref="E3:O3" si="0">D3+1</f>
        <v>3</v>
      </c>
      <c r="F3" s="399">
        <f t="shared" si="0"/>
        <v>4</v>
      </c>
      <c r="G3" s="399">
        <f t="shared" si="0"/>
        <v>5</v>
      </c>
      <c r="H3" s="399">
        <f t="shared" si="0"/>
        <v>6</v>
      </c>
      <c r="I3" s="399">
        <f t="shared" si="0"/>
        <v>7</v>
      </c>
      <c r="J3" s="399">
        <f t="shared" si="0"/>
        <v>8</v>
      </c>
      <c r="K3" s="399">
        <f t="shared" si="0"/>
        <v>9</v>
      </c>
      <c r="L3" s="399">
        <f t="shared" si="0"/>
        <v>10</v>
      </c>
      <c r="M3" s="399">
        <f t="shared" si="0"/>
        <v>11</v>
      </c>
      <c r="N3" s="399">
        <f t="shared" si="0"/>
        <v>12</v>
      </c>
      <c r="O3" s="399">
        <f t="shared" si="0"/>
        <v>13</v>
      </c>
      <c r="P3" s="403" t="s">
        <v>144</v>
      </c>
      <c r="Q3" s="404" t="s">
        <v>482</v>
      </c>
      <c r="R3" s="112"/>
      <c r="S3" s="417" t="s">
        <v>483</v>
      </c>
      <c r="T3" s="417"/>
      <c r="U3" s="417"/>
      <c r="V3" s="417"/>
      <c r="W3" s="417"/>
      <c r="X3" s="417"/>
      <c r="Y3" s="417"/>
      <c r="Z3" s="417"/>
      <c r="AA3" s="417"/>
    </row>
    <row r="4" spans="2:27" x14ac:dyDescent="0.2">
      <c r="B4" s="402" t="s">
        <v>484</v>
      </c>
      <c r="C4" s="471"/>
      <c r="D4" s="471"/>
      <c r="E4" s="471"/>
      <c r="F4" s="471"/>
      <c r="G4" s="471"/>
      <c r="H4" s="471"/>
      <c r="I4" s="471"/>
      <c r="J4" s="471"/>
      <c r="K4" s="471"/>
      <c r="L4" s="471"/>
      <c r="M4" s="471"/>
      <c r="N4" s="471"/>
      <c r="O4" s="471"/>
      <c r="P4" s="406">
        <f>SUM(C4:O4)</f>
        <v>0</v>
      </c>
      <c r="Q4" s="405">
        <f>SUM(K4:O4)</f>
        <v>0</v>
      </c>
      <c r="R4" s="112"/>
      <c r="S4" s="417" t="s">
        <v>485</v>
      </c>
      <c r="T4" s="417"/>
      <c r="U4" s="417"/>
      <c r="V4" s="417"/>
      <c r="W4" s="417"/>
      <c r="X4" s="417"/>
      <c r="Y4" s="417"/>
      <c r="Z4" s="417"/>
      <c r="AA4" s="417"/>
    </row>
    <row r="5" spans="2:27" x14ac:dyDescent="0.2">
      <c r="B5" s="402" t="s">
        <v>486</v>
      </c>
      <c r="C5" s="471"/>
      <c r="D5" s="471"/>
      <c r="E5" s="471"/>
      <c r="F5" s="471"/>
      <c r="G5" s="471"/>
      <c r="H5" s="471"/>
      <c r="I5" s="471"/>
      <c r="J5" s="471"/>
      <c r="K5" s="471"/>
      <c r="L5" s="471"/>
      <c r="M5" s="471"/>
      <c r="N5" s="471"/>
      <c r="O5" s="471"/>
      <c r="P5" s="406">
        <f t="shared" ref="P5:P7" si="1">SUM(C5:O5)</f>
        <v>0</v>
      </c>
      <c r="Q5" s="405">
        <f t="shared" ref="Q5:Q7" si="2">SUM(K5:O5)</f>
        <v>0</v>
      </c>
      <c r="R5" s="112"/>
      <c r="S5" s="417" t="s">
        <v>487</v>
      </c>
      <c r="T5" s="417"/>
      <c r="U5" s="417"/>
      <c r="V5" s="417"/>
      <c r="W5" s="417"/>
      <c r="X5" s="417"/>
      <c r="Y5" s="417"/>
      <c r="Z5" s="417"/>
      <c r="AA5" s="417"/>
    </row>
    <row r="6" spans="2:27" x14ac:dyDescent="0.2">
      <c r="B6" s="402" t="s">
        <v>488</v>
      </c>
      <c r="C6" s="471"/>
      <c r="D6" s="471"/>
      <c r="E6" s="471"/>
      <c r="F6" s="471"/>
      <c r="G6" s="471"/>
      <c r="H6" s="471"/>
      <c r="I6" s="471"/>
      <c r="J6" s="471"/>
      <c r="K6" s="471"/>
      <c r="L6" s="471"/>
      <c r="M6" s="471"/>
      <c r="N6" s="471"/>
      <c r="O6" s="471"/>
      <c r="P6" s="406">
        <f t="shared" si="1"/>
        <v>0</v>
      </c>
      <c r="Q6" s="405">
        <f t="shared" si="2"/>
        <v>0</v>
      </c>
      <c r="R6" s="112"/>
      <c r="S6" s="417" t="s">
        <v>489</v>
      </c>
      <c r="T6" s="417"/>
      <c r="U6" s="417"/>
      <c r="V6" s="417"/>
      <c r="W6" s="417"/>
      <c r="X6" s="417"/>
      <c r="Y6" s="417"/>
      <c r="Z6" s="417"/>
      <c r="AA6" s="417"/>
    </row>
    <row r="7" spans="2:27" x14ac:dyDescent="0.2">
      <c r="B7" s="402" t="s">
        <v>113</v>
      </c>
      <c r="C7" s="471"/>
      <c r="D7" s="471"/>
      <c r="E7" s="471"/>
      <c r="F7" s="471"/>
      <c r="G7" s="471"/>
      <c r="H7" s="471"/>
      <c r="I7" s="471"/>
      <c r="J7" s="471"/>
      <c r="K7" s="471"/>
      <c r="L7" s="471"/>
      <c r="M7" s="471"/>
      <c r="N7" s="471"/>
      <c r="O7" s="471"/>
      <c r="P7" s="406">
        <f t="shared" si="1"/>
        <v>0</v>
      </c>
      <c r="Q7" s="405">
        <f t="shared" si="2"/>
        <v>0</v>
      </c>
      <c r="R7" s="112"/>
      <c r="S7" s="417" t="s">
        <v>490</v>
      </c>
      <c r="T7" s="417"/>
      <c r="U7" s="417"/>
      <c r="V7" s="417"/>
      <c r="W7" s="417"/>
      <c r="X7" s="417"/>
      <c r="Y7" s="417"/>
      <c r="Z7" s="417"/>
      <c r="AA7" s="417"/>
    </row>
    <row r="8" spans="2:27" x14ac:dyDescent="0.2">
      <c r="B8" s="407" t="s">
        <v>430</v>
      </c>
      <c r="C8" s="401">
        <f>SUM(C4:C7)</f>
        <v>0</v>
      </c>
      <c r="D8" s="401">
        <f t="shared" ref="D8:P8" si="3">SUM(D4:D7)</f>
        <v>0</v>
      </c>
      <c r="E8" s="401">
        <f t="shared" si="3"/>
        <v>0</v>
      </c>
      <c r="F8" s="401">
        <f t="shared" si="3"/>
        <v>0</v>
      </c>
      <c r="G8" s="401">
        <f t="shared" si="3"/>
        <v>0</v>
      </c>
      <c r="H8" s="401">
        <f t="shared" si="3"/>
        <v>0</v>
      </c>
      <c r="I8" s="401">
        <f t="shared" si="3"/>
        <v>0</v>
      </c>
      <c r="J8" s="401">
        <f t="shared" si="3"/>
        <v>0</v>
      </c>
      <c r="K8" s="401">
        <f t="shared" si="3"/>
        <v>0</v>
      </c>
      <c r="L8" s="401">
        <f t="shared" si="3"/>
        <v>0</v>
      </c>
      <c r="M8" s="401">
        <f t="shared" si="3"/>
        <v>0</v>
      </c>
      <c r="N8" s="401">
        <f t="shared" si="3"/>
        <v>0</v>
      </c>
      <c r="O8" s="401">
        <f t="shared" si="3"/>
        <v>0</v>
      </c>
      <c r="P8" s="401">
        <f t="shared" si="3"/>
        <v>0</v>
      </c>
      <c r="Q8" s="401">
        <f>SUM(Q4:Q7)</f>
        <v>0</v>
      </c>
      <c r="R8" s="112"/>
      <c r="S8" s="417" t="s">
        <v>491</v>
      </c>
      <c r="T8" s="417"/>
      <c r="U8" s="417"/>
      <c r="V8" s="417"/>
      <c r="W8" s="417"/>
      <c r="X8" s="417"/>
      <c r="Y8" s="417"/>
      <c r="Z8" s="417"/>
      <c r="AA8" s="417"/>
    </row>
    <row r="9" spans="2:27" x14ac:dyDescent="0.2">
      <c r="B9" s="409"/>
      <c r="C9" s="410"/>
      <c r="D9" s="410"/>
      <c r="E9" s="410"/>
      <c r="F9" s="410"/>
      <c r="G9" s="410"/>
      <c r="H9" s="410"/>
      <c r="I9" s="410"/>
      <c r="J9" s="410"/>
      <c r="K9" s="410"/>
      <c r="L9" s="410"/>
      <c r="M9" s="410"/>
      <c r="N9" s="410"/>
      <c r="O9" s="410"/>
      <c r="P9" s="410"/>
      <c r="Q9" s="411"/>
      <c r="R9" s="112"/>
      <c r="S9" s="112"/>
      <c r="T9" s="112"/>
      <c r="U9" s="112"/>
      <c r="V9" s="112"/>
      <c r="W9" s="112"/>
      <c r="X9" s="112"/>
      <c r="Y9" s="112"/>
      <c r="Z9" s="112"/>
      <c r="AA9" s="112"/>
    </row>
    <row r="10" spans="2:27" ht="15" x14ac:dyDescent="0.25">
      <c r="B10" s="400" t="s">
        <v>623</v>
      </c>
      <c r="C10" s="423">
        <f>C3</f>
        <v>1</v>
      </c>
      <c r="D10" s="423">
        <f t="shared" ref="D10:O10" si="4">D3</f>
        <v>2</v>
      </c>
      <c r="E10" s="423">
        <f t="shared" si="4"/>
        <v>3</v>
      </c>
      <c r="F10" s="423">
        <f t="shared" si="4"/>
        <v>4</v>
      </c>
      <c r="G10" s="423">
        <f t="shared" si="4"/>
        <v>5</v>
      </c>
      <c r="H10" s="423">
        <f t="shared" si="4"/>
        <v>6</v>
      </c>
      <c r="I10" s="423">
        <f t="shared" si="4"/>
        <v>7</v>
      </c>
      <c r="J10" s="423">
        <f t="shared" si="4"/>
        <v>8</v>
      </c>
      <c r="K10" s="423">
        <f t="shared" si="4"/>
        <v>9</v>
      </c>
      <c r="L10" s="423">
        <f t="shared" si="4"/>
        <v>10</v>
      </c>
      <c r="M10" s="423">
        <f t="shared" si="4"/>
        <v>11</v>
      </c>
      <c r="N10" s="423">
        <f t="shared" si="4"/>
        <v>12</v>
      </c>
      <c r="O10" s="423">
        <f t="shared" si="4"/>
        <v>13</v>
      </c>
      <c r="P10" s="403" t="s">
        <v>144</v>
      </c>
      <c r="Q10" s="412" t="s">
        <v>482</v>
      </c>
      <c r="R10" s="112"/>
      <c r="S10" s="112"/>
      <c r="T10" s="112"/>
      <c r="U10" s="112"/>
      <c r="V10" s="112"/>
      <c r="W10" s="112"/>
      <c r="X10" s="112"/>
      <c r="Y10" s="112"/>
      <c r="Z10" s="112"/>
      <c r="AA10" s="112"/>
    </row>
    <row r="11" spans="2:27" x14ac:dyDescent="0.2">
      <c r="B11" s="402" t="s">
        <v>493</v>
      </c>
      <c r="C11" s="471"/>
      <c r="D11" s="471"/>
      <c r="E11" s="471"/>
      <c r="F11" s="471"/>
      <c r="G11" s="471"/>
      <c r="H11" s="471"/>
      <c r="I11" s="471"/>
      <c r="J11" s="471"/>
      <c r="K11" s="471"/>
      <c r="L11" s="471"/>
      <c r="M11" s="471"/>
      <c r="N11" s="471"/>
      <c r="O11" s="471"/>
      <c r="P11" s="406">
        <f>SUM(C11:O11)</f>
        <v>0</v>
      </c>
      <c r="Q11" s="405">
        <f t="shared" ref="Q11:Q15" si="5">SUM(K11:O11)</f>
        <v>0</v>
      </c>
      <c r="R11" s="112"/>
      <c r="S11" s="416" t="s">
        <v>494</v>
      </c>
      <c r="T11" s="416"/>
      <c r="U11" s="416"/>
      <c r="V11" s="416"/>
      <c r="W11" s="416"/>
      <c r="X11" s="416"/>
      <c r="Y11" s="416"/>
      <c r="Z11" s="416"/>
      <c r="AA11" s="416"/>
    </row>
    <row r="12" spans="2:27" x14ac:dyDescent="0.2">
      <c r="B12" s="402" t="s">
        <v>495</v>
      </c>
      <c r="C12" s="471"/>
      <c r="D12" s="471"/>
      <c r="E12" s="471"/>
      <c r="F12" s="471"/>
      <c r="G12" s="471"/>
      <c r="H12" s="471"/>
      <c r="I12" s="471"/>
      <c r="J12" s="471"/>
      <c r="K12" s="471"/>
      <c r="L12" s="471"/>
      <c r="M12" s="471"/>
      <c r="N12" s="471"/>
      <c r="O12" s="471"/>
      <c r="P12" s="406">
        <f t="shared" ref="P12:P15" si="6">SUM(C12:O12)</f>
        <v>0</v>
      </c>
      <c r="Q12" s="405">
        <f t="shared" si="5"/>
        <v>0</v>
      </c>
      <c r="R12" s="112"/>
      <c r="S12" s="417" t="s">
        <v>496</v>
      </c>
      <c r="T12" s="417"/>
      <c r="U12" s="417"/>
      <c r="V12" s="417"/>
      <c r="W12" s="417"/>
      <c r="X12" s="417"/>
      <c r="Y12" s="417"/>
      <c r="Z12" s="417"/>
      <c r="AA12" s="417"/>
    </row>
    <row r="13" spans="2:27" x14ac:dyDescent="0.2">
      <c r="B13" s="402" t="s">
        <v>497</v>
      </c>
      <c r="C13" s="405">
        <f>C8-C11-C12-C14-C15</f>
        <v>0</v>
      </c>
      <c r="D13" s="405">
        <f t="shared" ref="D13:O13" si="7">D8-D11-D12-D14-D15</f>
        <v>0</v>
      </c>
      <c r="E13" s="405">
        <f t="shared" si="7"/>
        <v>0</v>
      </c>
      <c r="F13" s="405">
        <f t="shared" si="7"/>
        <v>0</v>
      </c>
      <c r="G13" s="405">
        <f t="shared" si="7"/>
        <v>0</v>
      </c>
      <c r="H13" s="405">
        <f t="shared" si="7"/>
        <v>0</v>
      </c>
      <c r="I13" s="405">
        <f t="shared" si="7"/>
        <v>0</v>
      </c>
      <c r="J13" s="405">
        <f t="shared" si="7"/>
        <v>0</v>
      </c>
      <c r="K13" s="405">
        <f t="shared" si="7"/>
        <v>0</v>
      </c>
      <c r="L13" s="405">
        <f t="shared" si="7"/>
        <v>0</v>
      </c>
      <c r="M13" s="405">
        <f t="shared" si="7"/>
        <v>0</v>
      </c>
      <c r="N13" s="405">
        <f t="shared" si="7"/>
        <v>0</v>
      </c>
      <c r="O13" s="405">
        <f t="shared" si="7"/>
        <v>0</v>
      </c>
      <c r="P13" s="406">
        <f t="shared" si="6"/>
        <v>0</v>
      </c>
      <c r="Q13" s="405">
        <f t="shared" si="5"/>
        <v>0</v>
      </c>
      <c r="R13" s="112"/>
      <c r="S13" s="112"/>
      <c r="T13" s="112"/>
      <c r="U13" s="112"/>
      <c r="V13" s="112"/>
      <c r="W13" s="112"/>
      <c r="X13" s="112"/>
      <c r="Y13" s="112"/>
      <c r="Z13" s="112"/>
      <c r="AA13" s="112"/>
    </row>
    <row r="14" spans="2:27" x14ac:dyDescent="0.2">
      <c r="B14" s="402" t="s">
        <v>498</v>
      </c>
      <c r="C14" s="471"/>
      <c r="D14" s="471"/>
      <c r="E14" s="471"/>
      <c r="F14" s="471"/>
      <c r="G14" s="471"/>
      <c r="H14" s="471"/>
      <c r="I14" s="471"/>
      <c r="J14" s="471"/>
      <c r="K14" s="471"/>
      <c r="L14" s="471"/>
      <c r="M14" s="471"/>
      <c r="N14" s="471"/>
      <c r="O14" s="471"/>
      <c r="P14" s="406">
        <f t="shared" si="6"/>
        <v>0</v>
      </c>
      <c r="Q14" s="405">
        <f t="shared" si="5"/>
        <v>0</v>
      </c>
      <c r="R14" s="112"/>
      <c r="S14" s="112"/>
      <c r="T14" s="112"/>
      <c r="U14" s="112"/>
      <c r="V14" s="112"/>
      <c r="W14" s="112"/>
      <c r="X14" s="112"/>
      <c r="Y14" s="112"/>
      <c r="Z14" s="112"/>
      <c r="AA14" s="112"/>
    </row>
    <row r="15" spans="2:27" x14ac:dyDescent="0.2">
      <c r="B15" s="402" t="s">
        <v>436</v>
      </c>
      <c r="C15" s="471"/>
      <c r="D15" s="471"/>
      <c r="E15" s="471"/>
      <c r="F15" s="471"/>
      <c r="G15" s="471"/>
      <c r="H15" s="471"/>
      <c r="I15" s="471"/>
      <c r="J15" s="471"/>
      <c r="K15" s="471"/>
      <c r="L15" s="471"/>
      <c r="M15" s="471"/>
      <c r="N15" s="471"/>
      <c r="O15" s="471"/>
      <c r="P15" s="406">
        <f t="shared" si="6"/>
        <v>0</v>
      </c>
      <c r="Q15" s="405">
        <f t="shared" si="5"/>
        <v>0</v>
      </c>
      <c r="R15" s="112"/>
      <c r="S15" s="112"/>
      <c r="T15" s="112"/>
      <c r="U15" s="112"/>
      <c r="V15" s="112"/>
      <c r="W15" s="112"/>
      <c r="X15" s="112"/>
      <c r="Y15" s="112"/>
      <c r="Z15" s="112"/>
      <c r="AA15" s="112"/>
    </row>
    <row r="16" spans="2:27" x14ac:dyDescent="0.2">
      <c r="B16" s="407" t="s">
        <v>430</v>
      </c>
      <c r="C16" s="401">
        <f>SUM(C11:C15)</f>
        <v>0</v>
      </c>
      <c r="D16" s="401">
        <f t="shared" ref="D16:Q16" si="8">SUM(D11:D15)</f>
        <v>0</v>
      </c>
      <c r="E16" s="401">
        <f t="shared" si="8"/>
        <v>0</v>
      </c>
      <c r="F16" s="401">
        <f t="shared" si="8"/>
        <v>0</v>
      </c>
      <c r="G16" s="401">
        <f t="shared" si="8"/>
        <v>0</v>
      </c>
      <c r="H16" s="401">
        <f t="shared" si="8"/>
        <v>0</v>
      </c>
      <c r="I16" s="401">
        <f t="shared" si="8"/>
        <v>0</v>
      </c>
      <c r="J16" s="401">
        <f t="shared" si="8"/>
        <v>0</v>
      </c>
      <c r="K16" s="401">
        <f t="shared" si="8"/>
        <v>0</v>
      </c>
      <c r="L16" s="401">
        <f t="shared" si="8"/>
        <v>0</v>
      </c>
      <c r="M16" s="401">
        <f t="shared" si="8"/>
        <v>0</v>
      </c>
      <c r="N16" s="401">
        <f t="shared" si="8"/>
        <v>0</v>
      </c>
      <c r="O16" s="401">
        <f t="shared" si="8"/>
        <v>0</v>
      </c>
      <c r="P16" s="401">
        <f t="shared" si="8"/>
        <v>0</v>
      </c>
      <c r="Q16" s="401">
        <f t="shared" si="8"/>
        <v>0</v>
      </c>
      <c r="R16" s="112"/>
      <c r="S16" s="112"/>
      <c r="T16" s="112"/>
      <c r="U16" s="112"/>
      <c r="V16" s="112"/>
      <c r="W16" s="112"/>
      <c r="X16" s="112"/>
      <c r="Y16" s="112"/>
      <c r="Z16" s="112"/>
      <c r="AA16" s="112"/>
    </row>
    <row r="17" spans="2:27" x14ac:dyDescent="0.2">
      <c r="B17" s="409"/>
      <c r="C17" s="410"/>
      <c r="D17" s="410"/>
      <c r="E17" s="410"/>
      <c r="F17" s="410"/>
      <c r="G17" s="410"/>
      <c r="H17" s="410"/>
      <c r="I17" s="410"/>
      <c r="J17" s="410"/>
      <c r="K17" s="410"/>
      <c r="L17" s="410"/>
      <c r="M17" s="410"/>
      <c r="N17" s="410"/>
      <c r="O17" s="410"/>
      <c r="P17" s="410"/>
      <c r="Q17" s="411"/>
      <c r="R17" s="112"/>
      <c r="S17" s="112"/>
      <c r="T17" s="112"/>
      <c r="U17" s="112"/>
      <c r="V17" s="112"/>
      <c r="W17" s="112"/>
      <c r="X17" s="112"/>
      <c r="Y17" s="112"/>
      <c r="Z17" s="112"/>
      <c r="AA17" s="112"/>
    </row>
    <row r="18" spans="2:27" ht="15" x14ac:dyDescent="0.25">
      <c r="B18" s="400" t="s">
        <v>500</v>
      </c>
      <c r="C18" s="423">
        <f>C3</f>
        <v>1</v>
      </c>
      <c r="D18" s="423">
        <f t="shared" ref="D18:O18" si="9">D3</f>
        <v>2</v>
      </c>
      <c r="E18" s="423">
        <f t="shared" si="9"/>
        <v>3</v>
      </c>
      <c r="F18" s="423">
        <f t="shared" si="9"/>
        <v>4</v>
      </c>
      <c r="G18" s="423">
        <f t="shared" si="9"/>
        <v>5</v>
      </c>
      <c r="H18" s="423">
        <f t="shared" si="9"/>
        <v>6</v>
      </c>
      <c r="I18" s="423">
        <f t="shared" si="9"/>
        <v>7</v>
      </c>
      <c r="J18" s="423">
        <f t="shared" si="9"/>
        <v>8</v>
      </c>
      <c r="K18" s="423">
        <f t="shared" si="9"/>
        <v>9</v>
      </c>
      <c r="L18" s="423">
        <f t="shared" si="9"/>
        <v>10</v>
      </c>
      <c r="M18" s="423">
        <f t="shared" si="9"/>
        <v>11</v>
      </c>
      <c r="N18" s="423">
        <f t="shared" si="9"/>
        <v>12</v>
      </c>
      <c r="O18" s="423">
        <f t="shared" si="9"/>
        <v>13</v>
      </c>
      <c r="P18" s="403" t="s">
        <v>144</v>
      </c>
      <c r="Q18" s="412" t="s">
        <v>482</v>
      </c>
      <c r="R18" s="112"/>
      <c r="S18" s="112"/>
      <c r="T18" s="112"/>
      <c r="U18" s="112"/>
      <c r="V18" s="112"/>
      <c r="W18" s="112"/>
      <c r="X18" s="112"/>
      <c r="Y18" s="112"/>
      <c r="Z18" s="112"/>
      <c r="AA18" s="112"/>
    </row>
    <row r="19" spans="2:27" x14ac:dyDescent="0.2">
      <c r="B19" s="402" t="s">
        <v>499</v>
      </c>
      <c r="C19" s="471"/>
      <c r="D19" s="471"/>
      <c r="E19" s="471"/>
      <c r="F19" s="471"/>
      <c r="G19" s="471"/>
      <c r="H19" s="471"/>
      <c r="I19" s="471"/>
      <c r="J19" s="471"/>
      <c r="K19" s="471"/>
      <c r="L19" s="471"/>
      <c r="M19" s="471"/>
      <c r="N19" s="471"/>
      <c r="O19" s="471"/>
      <c r="P19" s="406">
        <f>SUM(C19:O19)</f>
        <v>0</v>
      </c>
      <c r="Q19" s="405">
        <f t="shared" ref="Q19:Q23" si="10">SUM(K19:O19)</f>
        <v>0</v>
      </c>
      <c r="R19" s="112"/>
      <c r="S19" s="416" t="s">
        <v>500</v>
      </c>
      <c r="T19" s="416"/>
      <c r="U19" s="416"/>
      <c r="V19" s="416"/>
      <c r="W19" s="416"/>
      <c r="X19" s="416"/>
      <c r="Y19" s="416"/>
      <c r="Z19" s="416"/>
      <c r="AA19" s="416"/>
    </row>
    <row r="20" spans="2:27" x14ac:dyDescent="0.2">
      <c r="B20" s="402" t="s">
        <v>501</v>
      </c>
      <c r="C20" s="471"/>
      <c r="D20" s="471"/>
      <c r="E20" s="471"/>
      <c r="F20" s="471"/>
      <c r="G20" s="471"/>
      <c r="H20" s="471"/>
      <c r="I20" s="471"/>
      <c r="J20" s="471"/>
      <c r="K20" s="471"/>
      <c r="L20" s="471"/>
      <c r="M20" s="471"/>
      <c r="N20" s="471"/>
      <c r="O20" s="471"/>
      <c r="P20" s="406">
        <f t="shared" ref="P20:P23" si="11">SUM(C20:O20)</f>
        <v>0</v>
      </c>
      <c r="Q20" s="405">
        <f t="shared" si="10"/>
        <v>0</v>
      </c>
      <c r="R20" s="112"/>
      <c r="S20" s="417" t="s">
        <v>502</v>
      </c>
      <c r="T20" s="417"/>
      <c r="U20" s="417"/>
      <c r="V20" s="417"/>
      <c r="W20" s="417"/>
      <c r="X20" s="417"/>
      <c r="Y20" s="417"/>
      <c r="Z20" s="417"/>
      <c r="AA20" s="417"/>
    </row>
    <row r="21" spans="2:27" x14ac:dyDescent="0.2">
      <c r="B21" s="402" t="s">
        <v>503</v>
      </c>
      <c r="C21" s="471"/>
      <c r="D21" s="471"/>
      <c r="E21" s="471"/>
      <c r="F21" s="471"/>
      <c r="G21" s="471"/>
      <c r="H21" s="471"/>
      <c r="I21" s="471"/>
      <c r="J21" s="471"/>
      <c r="K21" s="471"/>
      <c r="L21" s="471"/>
      <c r="M21" s="471"/>
      <c r="N21" s="471"/>
      <c r="O21" s="471"/>
      <c r="P21" s="406">
        <f t="shared" si="11"/>
        <v>0</v>
      </c>
      <c r="Q21" s="405">
        <f t="shared" si="10"/>
        <v>0</v>
      </c>
      <c r="R21" s="112"/>
      <c r="S21" s="417" t="s">
        <v>504</v>
      </c>
      <c r="T21" s="417"/>
      <c r="U21" s="417"/>
      <c r="V21" s="417"/>
      <c r="W21" s="417"/>
      <c r="X21" s="417"/>
      <c r="Y21" s="417"/>
      <c r="Z21" s="417"/>
      <c r="AA21" s="417"/>
    </row>
    <row r="22" spans="2:27" x14ac:dyDescent="0.2">
      <c r="B22" s="402" t="s">
        <v>505</v>
      </c>
      <c r="C22" s="471"/>
      <c r="D22" s="471"/>
      <c r="E22" s="471"/>
      <c r="F22" s="471"/>
      <c r="G22" s="471"/>
      <c r="H22" s="471"/>
      <c r="I22" s="471"/>
      <c r="J22" s="471"/>
      <c r="K22" s="471"/>
      <c r="L22" s="471"/>
      <c r="M22" s="471"/>
      <c r="N22" s="471"/>
      <c r="O22" s="471"/>
      <c r="P22" s="406">
        <f t="shared" si="11"/>
        <v>0</v>
      </c>
      <c r="Q22" s="405">
        <f t="shared" si="10"/>
        <v>0</v>
      </c>
      <c r="R22" s="112"/>
      <c r="S22" s="417" t="s">
        <v>506</v>
      </c>
      <c r="T22" s="417"/>
      <c r="U22" s="417"/>
      <c r="V22" s="417"/>
      <c r="W22" s="417"/>
      <c r="X22" s="417"/>
      <c r="Y22" s="417"/>
      <c r="Z22" s="417"/>
      <c r="AA22" s="417"/>
    </row>
    <row r="23" spans="2:27" x14ac:dyDescent="0.2">
      <c r="B23" s="413" t="s">
        <v>507</v>
      </c>
      <c r="C23" s="471"/>
      <c r="D23" s="471"/>
      <c r="E23" s="471"/>
      <c r="F23" s="471"/>
      <c r="G23" s="471"/>
      <c r="H23" s="471"/>
      <c r="I23" s="471"/>
      <c r="J23" s="471"/>
      <c r="K23" s="471"/>
      <c r="L23" s="471"/>
      <c r="M23" s="471"/>
      <c r="N23" s="471"/>
      <c r="O23" s="471"/>
      <c r="P23" s="406">
        <f t="shared" si="11"/>
        <v>0</v>
      </c>
      <c r="Q23" s="405">
        <f t="shared" si="10"/>
        <v>0</v>
      </c>
      <c r="R23" s="112"/>
      <c r="S23" s="417" t="s">
        <v>508</v>
      </c>
      <c r="T23" s="417"/>
      <c r="U23" s="417"/>
      <c r="V23" s="417"/>
      <c r="W23" s="417"/>
      <c r="X23" s="417"/>
      <c r="Y23" s="417"/>
      <c r="Z23" s="417"/>
      <c r="AA23" s="417"/>
    </row>
    <row r="24" spans="2:27" x14ac:dyDescent="0.2">
      <c r="B24" s="407" t="s">
        <v>509</v>
      </c>
      <c r="C24" s="401">
        <f t="shared" ref="C24:L24" si="12">C8</f>
        <v>0</v>
      </c>
      <c r="D24" s="401">
        <f t="shared" si="12"/>
        <v>0</v>
      </c>
      <c r="E24" s="401">
        <f t="shared" si="12"/>
        <v>0</v>
      </c>
      <c r="F24" s="401">
        <f t="shared" si="12"/>
        <v>0</v>
      </c>
      <c r="G24" s="401">
        <f t="shared" si="12"/>
        <v>0</v>
      </c>
      <c r="H24" s="401">
        <f t="shared" si="12"/>
        <v>0</v>
      </c>
      <c r="I24" s="401">
        <f t="shared" si="12"/>
        <v>0</v>
      </c>
      <c r="J24" s="401">
        <f t="shared" si="12"/>
        <v>0</v>
      </c>
      <c r="K24" s="401">
        <f t="shared" si="12"/>
        <v>0</v>
      </c>
      <c r="L24" s="401">
        <f t="shared" si="12"/>
        <v>0</v>
      </c>
      <c r="M24" s="401">
        <f>M8</f>
        <v>0</v>
      </c>
      <c r="N24" s="401">
        <f t="shared" ref="N24:O24" si="13">N8</f>
        <v>0</v>
      </c>
      <c r="O24" s="401">
        <f t="shared" si="13"/>
        <v>0</v>
      </c>
      <c r="P24" s="401">
        <f t="shared" ref="P24:Q24" si="14">SUM(P19:P23)</f>
        <v>0</v>
      </c>
      <c r="Q24" s="401">
        <f t="shared" si="14"/>
        <v>0</v>
      </c>
      <c r="R24" s="112"/>
      <c r="S24" s="417" t="s">
        <v>510</v>
      </c>
      <c r="T24" s="417"/>
      <c r="U24" s="417"/>
      <c r="V24" s="417"/>
      <c r="W24" s="417"/>
      <c r="X24" s="417"/>
      <c r="Y24" s="417"/>
      <c r="Z24" s="417"/>
      <c r="AA24" s="417"/>
    </row>
    <row r="25" spans="2:27" x14ac:dyDescent="0.2">
      <c r="B25" s="414"/>
      <c r="C25" s="415"/>
      <c r="D25" s="415"/>
      <c r="E25" s="415"/>
      <c r="F25" s="415"/>
      <c r="G25" s="415"/>
      <c r="H25" s="415"/>
      <c r="I25" s="415"/>
      <c r="J25" s="415"/>
      <c r="K25" s="415"/>
      <c r="L25" s="415"/>
      <c r="M25" s="415"/>
      <c r="N25" s="415"/>
      <c r="O25" s="415"/>
      <c r="P25" s="415"/>
      <c r="Q25" s="415"/>
      <c r="R25" s="112"/>
      <c r="S25" s="417" t="s">
        <v>511</v>
      </c>
      <c r="T25" s="417"/>
      <c r="U25" s="417"/>
      <c r="V25" s="417"/>
      <c r="W25" s="417"/>
      <c r="X25" s="417"/>
      <c r="Y25" s="417"/>
      <c r="Z25" s="417"/>
      <c r="AA25" s="417"/>
    </row>
    <row r="26" spans="2:27" x14ac:dyDescent="0.2">
      <c r="C26" s="50"/>
      <c r="D26" s="50"/>
      <c r="E26" s="50"/>
      <c r="F26" s="50"/>
      <c r="G26" s="50"/>
      <c r="H26" s="50"/>
      <c r="I26" s="50"/>
      <c r="J26" s="50"/>
      <c r="K26" s="50"/>
      <c r="L26" s="50"/>
      <c r="M26" s="50"/>
      <c r="N26" s="50"/>
      <c r="O26" s="50"/>
      <c r="P26" s="50"/>
      <c r="Q26" s="47"/>
    </row>
    <row r="27" spans="2:27" ht="15" x14ac:dyDescent="0.25">
      <c r="B27" s="201"/>
      <c r="C27" s="201"/>
      <c r="D27" s="201"/>
      <c r="E27" s="201"/>
      <c r="F27" s="201"/>
      <c r="G27" s="201"/>
      <c r="H27" s="201"/>
      <c r="I27" s="201"/>
      <c r="J27" s="201"/>
      <c r="K27" s="201"/>
      <c r="L27" s="201"/>
      <c r="M27" s="201"/>
      <c r="N27" s="201"/>
      <c r="O27" s="201"/>
      <c r="P27" s="201"/>
      <c r="Q27" s="78"/>
    </row>
    <row r="28" spans="2:27" x14ac:dyDescent="0.2">
      <c r="B28" s="52"/>
      <c r="C28" s="53"/>
      <c r="D28" s="53"/>
      <c r="E28" s="53"/>
      <c r="F28" s="53"/>
      <c r="G28" s="53"/>
      <c r="H28" s="53"/>
      <c r="I28" s="53"/>
      <c r="J28" s="53"/>
      <c r="K28" s="53"/>
      <c r="L28" s="53"/>
      <c r="M28" s="53"/>
      <c r="N28" s="53"/>
      <c r="O28" s="53"/>
      <c r="P28" s="53"/>
    </row>
    <row r="29" spans="2:27" ht="15.75" x14ac:dyDescent="0.25">
      <c r="B29" s="421" t="s">
        <v>624</v>
      </c>
      <c r="C29" s="630">
        <f>C3</f>
        <v>1</v>
      </c>
      <c r="D29" s="630">
        <f t="shared" ref="D29:O29" si="15">D3</f>
        <v>2</v>
      </c>
      <c r="E29" s="630">
        <f t="shared" si="15"/>
        <v>3</v>
      </c>
      <c r="F29" s="630">
        <f t="shared" si="15"/>
        <v>4</v>
      </c>
      <c r="G29" s="630">
        <f t="shared" si="15"/>
        <v>5</v>
      </c>
      <c r="H29" s="630">
        <f t="shared" si="15"/>
        <v>6</v>
      </c>
      <c r="I29" s="630">
        <f t="shared" si="15"/>
        <v>7</v>
      </c>
      <c r="J29" s="630">
        <f t="shared" si="15"/>
        <v>8</v>
      </c>
      <c r="K29" s="630">
        <f t="shared" si="15"/>
        <v>9</v>
      </c>
      <c r="L29" s="630">
        <f t="shared" si="15"/>
        <v>10</v>
      </c>
      <c r="M29" s="630">
        <f t="shared" si="15"/>
        <v>11</v>
      </c>
      <c r="N29" s="630">
        <f t="shared" si="15"/>
        <v>12</v>
      </c>
      <c r="O29" s="630">
        <f t="shared" si="15"/>
        <v>13</v>
      </c>
      <c r="P29" s="403" t="s">
        <v>144</v>
      </c>
      <c r="Q29" s="412" t="s">
        <v>482</v>
      </c>
      <c r="R29" s="112"/>
      <c r="S29" s="112"/>
      <c r="T29" s="112"/>
      <c r="U29" s="112"/>
      <c r="V29" s="112"/>
      <c r="W29" s="112"/>
      <c r="X29" s="112"/>
      <c r="Y29" s="112"/>
      <c r="Z29" s="112"/>
      <c r="AA29" s="112"/>
    </row>
    <row r="30" spans="2:27" ht="15" x14ac:dyDescent="0.25">
      <c r="B30" s="631" t="s">
        <v>513</v>
      </c>
      <c r="C30" s="408">
        <f>C24</f>
        <v>0</v>
      </c>
      <c r="D30" s="408">
        <f t="shared" ref="D30:O30" si="16">D24</f>
        <v>0</v>
      </c>
      <c r="E30" s="408">
        <f t="shared" si="16"/>
        <v>0</v>
      </c>
      <c r="F30" s="408">
        <f t="shared" si="16"/>
        <v>0</v>
      </c>
      <c r="G30" s="408">
        <f t="shared" si="16"/>
        <v>0</v>
      </c>
      <c r="H30" s="408">
        <f t="shared" si="16"/>
        <v>0</v>
      </c>
      <c r="I30" s="408">
        <f t="shared" si="16"/>
        <v>0</v>
      </c>
      <c r="J30" s="408">
        <f t="shared" si="16"/>
        <v>0</v>
      </c>
      <c r="K30" s="408">
        <f t="shared" si="16"/>
        <v>0</v>
      </c>
      <c r="L30" s="408">
        <f t="shared" si="16"/>
        <v>0</v>
      </c>
      <c r="M30" s="408">
        <f t="shared" si="16"/>
        <v>0</v>
      </c>
      <c r="N30" s="408">
        <f t="shared" si="16"/>
        <v>0</v>
      </c>
      <c r="O30" s="408">
        <f t="shared" si="16"/>
        <v>0</v>
      </c>
      <c r="P30" s="401">
        <f>SUM(C30:O30)</f>
        <v>0</v>
      </c>
      <c r="Q30" s="405">
        <f t="shared" ref="Q30:Q32" si="17">SUM(K30:O30)</f>
        <v>0</v>
      </c>
      <c r="R30" s="112"/>
      <c r="S30" s="112"/>
      <c r="T30" s="112"/>
      <c r="U30" s="112"/>
      <c r="V30" s="112"/>
      <c r="W30" s="112"/>
      <c r="X30" s="112"/>
      <c r="Y30" s="112"/>
      <c r="Z30" s="112"/>
      <c r="AA30" s="112"/>
    </row>
    <row r="31" spans="2:27" ht="15" x14ac:dyDescent="0.25">
      <c r="B31" s="631" t="s">
        <v>514</v>
      </c>
      <c r="C31" s="471"/>
      <c r="D31" s="471"/>
      <c r="E31" s="471"/>
      <c r="F31" s="471"/>
      <c r="G31" s="471"/>
      <c r="H31" s="471"/>
      <c r="I31" s="471"/>
      <c r="J31" s="471"/>
      <c r="K31" s="471"/>
      <c r="L31" s="471"/>
      <c r="M31" s="471"/>
      <c r="N31" s="471"/>
      <c r="O31" s="471"/>
      <c r="P31" s="401">
        <f t="shared" ref="P31:P32" si="18">SUM(C31:O31)</f>
        <v>0</v>
      </c>
      <c r="Q31" s="405">
        <f t="shared" si="17"/>
        <v>0</v>
      </c>
      <c r="R31" s="112"/>
      <c r="S31" s="112"/>
      <c r="T31" s="112"/>
    </row>
    <row r="32" spans="2:27" ht="15" x14ac:dyDescent="0.25">
      <c r="B32" s="631" t="s">
        <v>515</v>
      </c>
      <c r="C32" s="471"/>
      <c r="D32" s="471"/>
      <c r="E32" s="471"/>
      <c r="F32" s="471"/>
      <c r="G32" s="471"/>
      <c r="H32" s="471"/>
      <c r="I32" s="471"/>
      <c r="J32" s="471"/>
      <c r="K32" s="471"/>
      <c r="L32" s="471"/>
      <c r="M32" s="471"/>
      <c r="N32" s="471"/>
      <c r="O32" s="471"/>
      <c r="P32" s="401">
        <f t="shared" si="18"/>
        <v>0</v>
      </c>
      <c r="Q32" s="405">
        <f t="shared" si="17"/>
        <v>0</v>
      </c>
      <c r="R32" s="112"/>
      <c r="S32" s="112"/>
      <c r="T32" s="112"/>
    </row>
    <row r="33" spans="2:20" ht="15" x14ac:dyDescent="0.25">
      <c r="B33" s="631" t="s">
        <v>516</v>
      </c>
      <c r="C33" s="401">
        <f>SUM(C30:C32)</f>
        <v>0</v>
      </c>
      <c r="D33" s="401">
        <f t="shared" ref="D33:Q33" si="19">SUM(D30:D32)</f>
        <v>0</v>
      </c>
      <c r="E33" s="401">
        <f t="shared" si="19"/>
        <v>0</v>
      </c>
      <c r="F33" s="401">
        <f t="shared" si="19"/>
        <v>0</v>
      </c>
      <c r="G33" s="401">
        <f t="shared" si="19"/>
        <v>0</v>
      </c>
      <c r="H33" s="401">
        <f t="shared" si="19"/>
        <v>0</v>
      </c>
      <c r="I33" s="401">
        <f t="shared" si="19"/>
        <v>0</v>
      </c>
      <c r="J33" s="401">
        <f t="shared" si="19"/>
        <v>0</v>
      </c>
      <c r="K33" s="401">
        <f t="shared" si="19"/>
        <v>0</v>
      </c>
      <c r="L33" s="401">
        <f t="shared" si="19"/>
        <v>0</v>
      </c>
      <c r="M33" s="401">
        <f t="shared" si="19"/>
        <v>0</v>
      </c>
      <c r="N33" s="401">
        <f t="shared" si="19"/>
        <v>0</v>
      </c>
      <c r="O33" s="401">
        <f t="shared" si="19"/>
        <v>0</v>
      </c>
      <c r="P33" s="401">
        <f t="shared" si="19"/>
        <v>0</v>
      </c>
      <c r="Q33" s="401">
        <f t="shared" si="19"/>
        <v>0</v>
      </c>
      <c r="R33" s="112"/>
      <c r="S33" s="112"/>
      <c r="T33" s="112"/>
    </row>
    <row r="34" spans="2:20" ht="15" x14ac:dyDescent="0.25">
      <c r="B34" s="778" t="s">
        <v>517</v>
      </c>
      <c r="C34" s="778"/>
      <c r="D34" s="778"/>
      <c r="E34" s="778"/>
      <c r="F34" s="778"/>
      <c r="G34" s="778"/>
      <c r="H34" s="778"/>
      <c r="I34" s="778"/>
      <c r="J34" s="778"/>
      <c r="K34" s="778"/>
      <c r="L34" s="778"/>
      <c r="M34" s="778"/>
      <c r="N34" s="778"/>
      <c r="O34" s="778"/>
      <c r="P34" s="778"/>
      <c r="Q34" s="778"/>
      <c r="R34" s="631"/>
      <c r="S34" s="631"/>
      <c r="T34" s="631"/>
    </row>
    <row r="35" spans="2:20" x14ac:dyDescent="0.2">
      <c r="C35" s="54"/>
      <c r="D35" s="54"/>
      <c r="E35" s="54"/>
      <c r="F35" s="54"/>
      <c r="G35" s="54"/>
      <c r="H35" s="54"/>
      <c r="I35" s="54"/>
      <c r="J35" s="54"/>
      <c r="K35" s="54"/>
      <c r="L35" s="54"/>
      <c r="M35" s="54"/>
      <c r="N35" s="54"/>
      <c r="O35" s="54"/>
      <c r="P35" s="50"/>
    </row>
    <row r="36" spans="2:20" ht="15.75" x14ac:dyDescent="0.25">
      <c r="B36" s="422" t="s">
        <v>518</v>
      </c>
      <c r="C36" s="630">
        <f>C3</f>
        <v>1</v>
      </c>
      <c r="D36" s="630">
        <f t="shared" ref="D36:O36" si="20">D3</f>
        <v>2</v>
      </c>
      <c r="E36" s="630">
        <f t="shared" si="20"/>
        <v>3</v>
      </c>
      <c r="F36" s="630">
        <f t="shared" si="20"/>
        <v>4</v>
      </c>
      <c r="G36" s="630">
        <f t="shared" si="20"/>
        <v>5</v>
      </c>
      <c r="H36" s="630">
        <f t="shared" si="20"/>
        <v>6</v>
      </c>
      <c r="I36" s="630">
        <f t="shared" si="20"/>
        <v>7</v>
      </c>
      <c r="J36" s="630">
        <f t="shared" si="20"/>
        <v>8</v>
      </c>
      <c r="K36" s="630">
        <f t="shared" si="20"/>
        <v>9</v>
      </c>
      <c r="L36" s="630">
        <f t="shared" si="20"/>
        <v>10</v>
      </c>
      <c r="M36" s="630">
        <f t="shared" si="20"/>
        <v>11</v>
      </c>
      <c r="N36" s="630">
        <f t="shared" si="20"/>
        <v>12</v>
      </c>
      <c r="O36" s="630">
        <f t="shared" si="20"/>
        <v>13</v>
      </c>
      <c r="P36" s="403" t="s">
        <v>144</v>
      </c>
      <c r="Q36" s="412" t="s">
        <v>482</v>
      </c>
      <c r="R36" s="112"/>
      <c r="S36" s="112"/>
      <c r="T36" s="112"/>
    </row>
    <row r="37" spans="2:20" ht="15" x14ac:dyDescent="0.25">
      <c r="B37" s="419" t="s">
        <v>488</v>
      </c>
      <c r="C37" s="634"/>
      <c r="D37" s="634"/>
      <c r="E37" s="634"/>
      <c r="F37" s="634"/>
      <c r="G37" s="634"/>
      <c r="H37" s="634"/>
      <c r="I37" s="634"/>
      <c r="J37" s="634"/>
      <c r="K37" s="634"/>
      <c r="L37" s="634"/>
      <c r="M37" s="634"/>
      <c r="N37" s="634"/>
      <c r="O37" s="634"/>
      <c r="P37" s="401">
        <f t="shared" ref="P37:P38" si="21">SUM(C37:O37)</f>
        <v>0</v>
      </c>
      <c r="Q37" s="405">
        <f t="shared" ref="Q37:Q38" si="22">SUM(K37:O37)</f>
        <v>0</v>
      </c>
      <c r="R37" s="112"/>
      <c r="S37" s="112"/>
      <c r="T37" s="112"/>
    </row>
    <row r="38" spans="2:20" ht="15" x14ac:dyDescent="0.25">
      <c r="B38" s="419" t="s">
        <v>113</v>
      </c>
      <c r="C38" s="634"/>
      <c r="D38" s="634"/>
      <c r="E38" s="634"/>
      <c r="F38" s="634"/>
      <c r="G38" s="634"/>
      <c r="H38" s="634"/>
      <c r="I38" s="634"/>
      <c r="J38" s="634"/>
      <c r="K38" s="634"/>
      <c r="L38" s="634"/>
      <c r="M38" s="634"/>
      <c r="N38" s="634"/>
      <c r="O38" s="634"/>
      <c r="P38" s="401">
        <f t="shared" si="21"/>
        <v>0</v>
      </c>
      <c r="Q38" s="405">
        <f t="shared" si="22"/>
        <v>0</v>
      </c>
      <c r="R38" s="112"/>
      <c r="S38" s="112"/>
      <c r="T38" s="112"/>
    </row>
    <row r="39" spans="2:20" ht="15" x14ac:dyDescent="0.25">
      <c r="B39" s="420" t="s">
        <v>149</v>
      </c>
      <c r="C39" s="401">
        <f>SUM(C37:C38)</f>
        <v>0</v>
      </c>
      <c r="D39" s="401">
        <f t="shared" ref="D39:Q39" si="23">SUM(D37:D38)</f>
        <v>0</v>
      </c>
      <c r="E39" s="401">
        <f t="shared" si="23"/>
        <v>0</v>
      </c>
      <c r="F39" s="401">
        <f t="shared" si="23"/>
        <v>0</v>
      </c>
      <c r="G39" s="401">
        <f t="shared" si="23"/>
        <v>0</v>
      </c>
      <c r="H39" s="401">
        <f t="shared" si="23"/>
        <v>0</v>
      </c>
      <c r="I39" s="401">
        <f t="shared" si="23"/>
        <v>0</v>
      </c>
      <c r="J39" s="401">
        <f t="shared" si="23"/>
        <v>0</v>
      </c>
      <c r="K39" s="401">
        <f t="shared" si="23"/>
        <v>0</v>
      </c>
      <c r="L39" s="401">
        <f t="shared" si="23"/>
        <v>0</v>
      </c>
      <c r="M39" s="401">
        <f t="shared" si="23"/>
        <v>0</v>
      </c>
      <c r="N39" s="401">
        <f t="shared" si="23"/>
        <v>0</v>
      </c>
      <c r="O39" s="401">
        <f t="shared" si="23"/>
        <v>0</v>
      </c>
      <c r="P39" s="401">
        <f t="shared" si="23"/>
        <v>0</v>
      </c>
      <c r="Q39" s="401">
        <f t="shared" si="23"/>
        <v>0</v>
      </c>
      <c r="R39" s="112"/>
      <c r="S39" s="112"/>
      <c r="T39" s="112"/>
    </row>
    <row r="40" spans="2:20" ht="15" x14ac:dyDescent="0.25">
      <c r="B40" s="419"/>
      <c r="C40" s="112"/>
      <c r="D40" s="112"/>
      <c r="E40" s="112"/>
      <c r="F40" s="112"/>
      <c r="G40" s="112"/>
      <c r="H40" s="112"/>
      <c r="I40" s="112"/>
      <c r="J40" s="112"/>
      <c r="K40" s="112"/>
      <c r="L40" s="112"/>
      <c r="M40" s="112"/>
      <c r="N40" s="112"/>
      <c r="O40" s="112"/>
      <c r="P40" s="112"/>
      <c r="Q40" s="112"/>
      <c r="R40" s="112"/>
      <c r="S40" s="112"/>
      <c r="T40" s="112"/>
    </row>
    <row r="41" spans="2:20" ht="15" x14ac:dyDescent="0.25">
      <c r="B41" s="633"/>
      <c r="C41" s="112"/>
      <c r="D41" s="112"/>
      <c r="E41" s="112"/>
      <c r="F41" s="112"/>
      <c r="G41" s="112"/>
      <c r="H41" s="112"/>
      <c r="I41" s="112"/>
      <c r="J41" s="112"/>
      <c r="K41" s="112"/>
      <c r="L41" s="112"/>
      <c r="M41" s="112"/>
      <c r="N41" s="112"/>
      <c r="O41" s="112"/>
      <c r="P41" s="112"/>
      <c r="Q41" s="112"/>
      <c r="R41" s="112"/>
      <c r="S41" s="112"/>
      <c r="T41" s="112"/>
    </row>
    <row r="42" spans="2:20" ht="15" x14ac:dyDescent="0.25">
      <c r="B42" s="633"/>
      <c r="C42" s="112"/>
      <c r="D42" s="112"/>
      <c r="E42" s="112"/>
      <c r="F42" s="112"/>
      <c r="G42" s="112"/>
      <c r="H42" s="112"/>
      <c r="I42" s="112"/>
      <c r="J42" s="112"/>
      <c r="K42" s="112"/>
      <c r="L42" s="112"/>
      <c r="M42" s="112"/>
      <c r="N42" s="112"/>
      <c r="O42" s="112"/>
      <c r="P42" s="112"/>
      <c r="Q42" s="112"/>
      <c r="R42" s="112"/>
      <c r="S42" s="112"/>
      <c r="T42" s="112"/>
    </row>
    <row r="43" spans="2:20" x14ac:dyDescent="0.2">
      <c r="B43" s="329"/>
      <c r="C43" s="53"/>
      <c r="D43" s="53"/>
      <c r="E43" s="53"/>
      <c r="F43" s="53"/>
      <c r="G43" s="53"/>
      <c r="H43" s="53"/>
      <c r="I43" s="53"/>
      <c r="J43" s="53"/>
      <c r="K43" s="53"/>
      <c r="L43" s="53"/>
      <c r="M43" s="53"/>
      <c r="N43" s="53"/>
      <c r="O43" s="53"/>
      <c r="P43" s="53"/>
    </row>
    <row r="47" spans="2:20" x14ac:dyDescent="0.2">
      <c r="C47" s="53"/>
    </row>
  </sheetData>
  <sheetProtection algorithmName="SHA-512" hashValue="/e9O/DEylNZ3J4SBz9xLwR0HT5dti5duIjzt6yYMXtN7PCk2OzqguvultTrto0BbEnbg5ggrUMt4m/P86gtLqw==" saltValue="Rx6gcofUPTDwwqsan2S8kA==" spinCount="100000" sheet="1" formatCells="0" formatColumns="0" formatRows="0"/>
  <mergeCells count="1">
    <mergeCell ref="B34:Q34"/>
  </mergeCells>
  <pageMargins left="0.7" right="0.7" top="0.75" bottom="0.75" header="0.3" footer="0.3"/>
  <pageSetup paperSize="9" scale="48"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6">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42578125" customWidth="1"/>
  </cols>
  <sheetData>
    <row r="1" spans="2:27" ht="15.75" x14ac:dyDescent="0.25">
      <c r="B1" s="418" t="s">
        <v>622</v>
      </c>
      <c r="C1" s="112"/>
      <c r="D1" s="196" t="s">
        <v>621</v>
      </c>
      <c r="F1" s="431"/>
      <c r="G1" s="432"/>
      <c r="H1" s="432"/>
      <c r="I1" s="433"/>
      <c r="J1" s="112"/>
      <c r="K1" s="112"/>
      <c r="L1" s="112"/>
      <c r="M1" s="112"/>
      <c r="N1" s="112"/>
      <c r="O1" s="112"/>
      <c r="P1" s="112"/>
      <c r="Q1" s="112"/>
      <c r="R1" s="112"/>
      <c r="S1" s="416" t="s">
        <v>479</v>
      </c>
      <c r="T1" s="416"/>
      <c r="U1" s="416"/>
      <c r="V1" s="416"/>
      <c r="W1" s="416"/>
      <c r="X1" s="416"/>
      <c r="Y1" s="416"/>
      <c r="Z1" s="416"/>
      <c r="AA1" s="416"/>
    </row>
    <row r="2" spans="2:27" x14ac:dyDescent="0.2">
      <c r="B2" s="112"/>
      <c r="C2" s="112"/>
      <c r="D2" s="112"/>
      <c r="E2" s="112"/>
      <c r="F2" s="112"/>
      <c r="G2" s="112"/>
      <c r="H2" s="112"/>
      <c r="I2" s="112"/>
      <c r="J2" s="112"/>
      <c r="K2" s="112"/>
      <c r="L2" s="112"/>
      <c r="M2" s="112"/>
      <c r="N2" s="112"/>
      <c r="O2" s="112"/>
      <c r="P2" s="112"/>
      <c r="Q2" s="112"/>
      <c r="R2" s="112"/>
      <c r="S2" s="416" t="s">
        <v>480</v>
      </c>
      <c r="T2" s="416"/>
      <c r="U2" s="416"/>
      <c r="V2" s="416"/>
      <c r="W2" s="416"/>
      <c r="X2" s="416"/>
      <c r="Y2" s="416"/>
      <c r="Z2" s="416"/>
      <c r="AA2" s="416"/>
    </row>
    <row r="3" spans="2:27" ht="15" x14ac:dyDescent="0.25">
      <c r="B3" s="400" t="s">
        <v>480</v>
      </c>
      <c r="C3" s="423">
        <f>Budsjett!K3</f>
        <v>1</v>
      </c>
      <c r="D3" s="399">
        <f>C3+1</f>
        <v>2</v>
      </c>
      <c r="E3" s="399">
        <f t="shared" ref="E3:O3" si="0">D3+1</f>
        <v>3</v>
      </c>
      <c r="F3" s="399">
        <f t="shared" si="0"/>
        <v>4</v>
      </c>
      <c r="G3" s="399">
        <f t="shared" si="0"/>
        <v>5</v>
      </c>
      <c r="H3" s="399">
        <f t="shared" si="0"/>
        <v>6</v>
      </c>
      <c r="I3" s="399">
        <f t="shared" si="0"/>
        <v>7</v>
      </c>
      <c r="J3" s="399">
        <f t="shared" si="0"/>
        <v>8</v>
      </c>
      <c r="K3" s="399">
        <f t="shared" si="0"/>
        <v>9</v>
      </c>
      <c r="L3" s="399">
        <f t="shared" si="0"/>
        <v>10</v>
      </c>
      <c r="M3" s="399">
        <f t="shared" si="0"/>
        <v>11</v>
      </c>
      <c r="N3" s="399">
        <f t="shared" si="0"/>
        <v>12</v>
      </c>
      <c r="O3" s="399">
        <f t="shared" si="0"/>
        <v>13</v>
      </c>
      <c r="P3" s="403" t="s">
        <v>144</v>
      </c>
      <c r="Q3" s="404" t="s">
        <v>482</v>
      </c>
      <c r="R3" s="112"/>
      <c r="S3" s="417" t="s">
        <v>483</v>
      </c>
      <c r="T3" s="417"/>
      <c r="U3" s="417"/>
      <c r="V3" s="417"/>
      <c r="W3" s="417"/>
      <c r="X3" s="417"/>
      <c r="Y3" s="417"/>
      <c r="Z3" s="417"/>
      <c r="AA3" s="417"/>
    </row>
    <row r="4" spans="2:27" x14ac:dyDescent="0.2">
      <c r="B4" s="402" t="s">
        <v>484</v>
      </c>
      <c r="C4" s="471"/>
      <c r="D4" s="471"/>
      <c r="E4" s="471"/>
      <c r="F4" s="471"/>
      <c r="G4" s="471"/>
      <c r="H4" s="471"/>
      <c r="I4" s="471"/>
      <c r="J4" s="471"/>
      <c r="K4" s="471"/>
      <c r="L4" s="471"/>
      <c r="M4" s="471"/>
      <c r="N4" s="471"/>
      <c r="O4" s="471"/>
      <c r="P4" s="406">
        <f>SUM(C4:O4)</f>
        <v>0</v>
      </c>
      <c r="Q4" s="405">
        <f>SUM(K4:O4)</f>
        <v>0</v>
      </c>
      <c r="R4" s="112"/>
      <c r="S4" s="417" t="s">
        <v>485</v>
      </c>
      <c r="T4" s="417"/>
      <c r="U4" s="417"/>
      <c r="V4" s="417"/>
      <c r="W4" s="417"/>
      <c r="X4" s="417"/>
      <c r="Y4" s="417"/>
      <c r="Z4" s="417"/>
      <c r="AA4" s="417"/>
    </row>
    <row r="5" spans="2:27" x14ac:dyDescent="0.2">
      <c r="B5" s="402" t="s">
        <v>486</v>
      </c>
      <c r="C5" s="471"/>
      <c r="D5" s="471"/>
      <c r="E5" s="471"/>
      <c r="F5" s="471"/>
      <c r="G5" s="471"/>
      <c r="H5" s="471"/>
      <c r="I5" s="471"/>
      <c r="J5" s="471"/>
      <c r="K5" s="471"/>
      <c r="L5" s="471"/>
      <c r="M5" s="471"/>
      <c r="N5" s="471"/>
      <c r="O5" s="471"/>
      <c r="P5" s="406">
        <f t="shared" ref="P5:P7" si="1">SUM(C5:O5)</f>
        <v>0</v>
      </c>
      <c r="Q5" s="405">
        <f t="shared" ref="Q5:Q7" si="2">SUM(K5:O5)</f>
        <v>0</v>
      </c>
      <c r="R5" s="112"/>
      <c r="S5" s="417" t="s">
        <v>487</v>
      </c>
      <c r="T5" s="417"/>
      <c r="U5" s="417"/>
      <c r="V5" s="417"/>
      <c r="W5" s="417"/>
      <c r="X5" s="417"/>
      <c r="Y5" s="417"/>
      <c r="Z5" s="417"/>
      <c r="AA5" s="417"/>
    </row>
    <row r="6" spans="2:27" x14ac:dyDescent="0.2">
      <c r="B6" s="402" t="s">
        <v>488</v>
      </c>
      <c r="C6" s="471"/>
      <c r="D6" s="471"/>
      <c r="E6" s="471"/>
      <c r="F6" s="471"/>
      <c r="G6" s="471"/>
      <c r="H6" s="471"/>
      <c r="I6" s="471"/>
      <c r="J6" s="471"/>
      <c r="K6" s="471"/>
      <c r="L6" s="471"/>
      <c r="M6" s="471"/>
      <c r="N6" s="471"/>
      <c r="O6" s="471"/>
      <c r="P6" s="406">
        <f t="shared" si="1"/>
        <v>0</v>
      </c>
      <c r="Q6" s="405">
        <f t="shared" si="2"/>
        <v>0</v>
      </c>
      <c r="R6" s="112"/>
      <c r="S6" s="417" t="s">
        <v>489</v>
      </c>
      <c r="T6" s="417"/>
      <c r="U6" s="417"/>
      <c r="V6" s="417"/>
      <c r="W6" s="417"/>
      <c r="X6" s="417"/>
      <c r="Y6" s="417"/>
      <c r="Z6" s="417"/>
      <c r="AA6" s="417"/>
    </row>
    <row r="7" spans="2:27" x14ac:dyDescent="0.2">
      <c r="B7" s="402" t="s">
        <v>113</v>
      </c>
      <c r="C7" s="471"/>
      <c r="D7" s="471"/>
      <c r="E7" s="471"/>
      <c r="F7" s="471"/>
      <c r="G7" s="471"/>
      <c r="H7" s="471"/>
      <c r="I7" s="471"/>
      <c r="J7" s="471"/>
      <c r="K7" s="471"/>
      <c r="L7" s="471"/>
      <c r="M7" s="471"/>
      <c r="N7" s="471"/>
      <c r="O7" s="471"/>
      <c r="P7" s="406">
        <f t="shared" si="1"/>
        <v>0</v>
      </c>
      <c r="Q7" s="405">
        <f t="shared" si="2"/>
        <v>0</v>
      </c>
      <c r="R7" s="112"/>
      <c r="S7" s="417" t="s">
        <v>490</v>
      </c>
      <c r="T7" s="417"/>
      <c r="U7" s="417"/>
      <c r="V7" s="417"/>
      <c r="W7" s="417"/>
      <c r="X7" s="417"/>
      <c r="Y7" s="417"/>
      <c r="Z7" s="417"/>
      <c r="AA7" s="417"/>
    </row>
    <row r="8" spans="2:27" x14ac:dyDescent="0.2">
      <c r="B8" s="407" t="s">
        <v>430</v>
      </c>
      <c r="C8" s="401">
        <f>SUM(C4:C7)</f>
        <v>0</v>
      </c>
      <c r="D8" s="401">
        <f t="shared" ref="D8:P8" si="3">SUM(D4:D7)</f>
        <v>0</v>
      </c>
      <c r="E8" s="401">
        <f t="shared" si="3"/>
        <v>0</v>
      </c>
      <c r="F8" s="401">
        <f t="shared" si="3"/>
        <v>0</v>
      </c>
      <c r="G8" s="401">
        <f t="shared" si="3"/>
        <v>0</v>
      </c>
      <c r="H8" s="401">
        <f t="shared" si="3"/>
        <v>0</v>
      </c>
      <c r="I8" s="401">
        <f t="shared" si="3"/>
        <v>0</v>
      </c>
      <c r="J8" s="401">
        <f t="shared" si="3"/>
        <v>0</v>
      </c>
      <c r="K8" s="401">
        <f t="shared" si="3"/>
        <v>0</v>
      </c>
      <c r="L8" s="401">
        <f t="shared" si="3"/>
        <v>0</v>
      </c>
      <c r="M8" s="401">
        <f t="shared" si="3"/>
        <v>0</v>
      </c>
      <c r="N8" s="401">
        <f t="shared" si="3"/>
        <v>0</v>
      </c>
      <c r="O8" s="401">
        <f t="shared" si="3"/>
        <v>0</v>
      </c>
      <c r="P8" s="401">
        <f t="shared" si="3"/>
        <v>0</v>
      </c>
      <c r="Q8" s="401">
        <f>SUM(Q4:Q7)</f>
        <v>0</v>
      </c>
      <c r="R8" s="112"/>
      <c r="S8" s="417" t="s">
        <v>491</v>
      </c>
      <c r="T8" s="417"/>
      <c r="U8" s="417"/>
      <c r="V8" s="417"/>
      <c r="W8" s="417"/>
      <c r="X8" s="417"/>
      <c r="Y8" s="417"/>
      <c r="Z8" s="417"/>
      <c r="AA8" s="417"/>
    </row>
    <row r="9" spans="2:27" x14ac:dyDescent="0.2">
      <c r="B9" s="409"/>
      <c r="C9" s="410"/>
      <c r="D9" s="410"/>
      <c r="E9" s="410"/>
      <c r="F9" s="410"/>
      <c r="G9" s="410"/>
      <c r="H9" s="410"/>
      <c r="I9" s="410"/>
      <c r="J9" s="410"/>
      <c r="K9" s="410"/>
      <c r="L9" s="410"/>
      <c r="M9" s="410"/>
      <c r="N9" s="410"/>
      <c r="O9" s="410"/>
      <c r="P9" s="410"/>
      <c r="Q9" s="411"/>
      <c r="R9" s="112"/>
      <c r="S9" s="112"/>
      <c r="T9" s="112"/>
      <c r="U9" s="112"/>
      <c r="V9" s="112"/>
      <c r="W9" s="112"/>
      <c r="X9" s="112"/>
      <c r="Y9" s="112"/>
      <c r="Z9" s="112"/>
      <c r="AA9" s="112"/>
    </row>
    <row r="10" spans="2:27" ht="15" x14ac:dyDescent="0.25">
      <c r="B10" s="400" t="s">
        <v>623</v>
      </c>
      <c r="C10" s="423">
        <f>C3</f>
        <v>1</v>
      </c>
      <c r="D10" s="423">
        <f t="shared" ref="D10:O10" si="4">D3</f>
        <v>2</v>
      </c>
      <c r="E10" s="423">
        <f t="shared" si="4"/>
        <v>3</v>
      </c>
      <c r="F10" s="423">
        <f t="shared" si="4"/>
        <v>4</v>
      </c>
      <c r="G10" s="423">
        <f t="shared" si="4"/>
        <v>5</v>
      </c>
      <c r="H10" s="423">
        <f t="shared" si="4"/>
        <v>6</v>
      </c>
      <c r="I10" s="423">
        <f t="shared" si="4"/>
        <v>7</v>
      </c>
      <c r="J10" s="423">
        <f t="shared" si="4"/>
        <v>8</v>
      </c>
      <c r="K10" s="423">
        <f t="shared" si="4"/>
        <v>9</v>
      </c>
      <c r="L10" s="423">
        <f t="shared" si="4"/>
        <v>10</v>
      </c>
      <c r="M10" s="423">
        <f t="shared" si="4"/>
        <v>11</v>
      </c>
      <c r="N10" s="423">
        <f t="shared" si="4"/>
        <v>12</v>
      </c>
      <c r="O10" s="423">
        <f t="shared" si="4"/>
        <v>13</v>
      </c>
      <c r="P10" s="403" t="s">
        <v>144</v>
      </c>
      <c r="Q10" s="412" t="s">
        <v>482</v>
      </c>
      <c r="R10" s="112"/>
      <c r="S10" s="112"/>
      <c r="T10" s="112"/>
      <c r="U10" s="112"/>
      <c r="V10" s="112"/>
      <c r="W10" s="112"/>
      <c r="X10" s="112"/>
      <c r="Y10" s="112"/>
      <c r="Z10" s="112"/>
      <c r="AA10" s="112"/>
    </row>
    <row r="11" spans="2:27" x14ac:dyDescent="0.2">
      <c r="B11" s="402" t="s">
        <v>493</v>
      </c>
      <c r="C11" s="471"/>
      <c r="D11" s="471"/>
      <c r="E11" s="471"/>
      <c r="F11" s="471"/>
      <c r="G11" s="471"/>
      <c r="H11" s="471"/>
      <c r="I11" s="471"/>
      <c r="J11" s="471"/>
      <c r="K11" s="471"/>
      <c r="L11" s="471"/>
      <c r="M11" s="471"/>
      <c r="N11" s="471"/>
      <c r="O11" s="471"/>
      <c r="P11" s="406">
        <f>SUM(C11:O11)</f>
        <v>0</v>
      </c>
      <c r="Q11" s="405">
        <f t="shared" ref="Q11:Q15" si="5">SUM(K11:O11)</f>
        <v>0</v>
      </c>
      <c r="R11" s="112"/>
      <c r="S11" s="416" t="s">
        <v>494</v>
      </c>
      <c r="T11" s="416"/>
      <c r="U11" s="416"/>
      <c r="V11" s="416"/>
      <c r="W11" s="416"/>
      <c r="X11" s="416"/>
      <c r="Y11" s="416"/>
      <c r="Z11" s="416"/>
      <c r="AA11" s="416"/>
    </row>
    <row r="12" spans="2:27" x14ac:dyDescent="0.2">
      <c r="B12" s="402" t="s">
        <v>495</v>
      </c>
      <c r="C12" s="471"/>
      <c r="D12" s="471"/>
      <c r="E12" s="471"/>
      <c r="F12" s="471"/>
      <c r="G12" s="471"/>
      <c r="H12" s="471"/>
      <c r="I12" s="471"/>
      <c r="J12" s="471"/>
      <c r="K12" s="471"/>
      <c r="L12" s="471"/>
      <c r="M12" s="471"/>
      <c r="N12" s="471"/>
      <c r="O12" s="471"/>
      <c r="P12" s="406">
        <f t="shared" ref="P12:P15" si="6">SUM(C12:O12)</f>
        <v>0</v>
      </c>
      <c r="Q12" s="405">
        <f t="shared" si="5"/>
        <v>0</v>
      </c>
      <c r="R12" s="112"/>
      <c r="S12" s="417" t="s">
        <v>496</v>
      </c>
      <c r="T12" s="417"/>
      <c r="U12" s="417"/>
      <c r="V12" s="417"/>
      <c r="W12" s="417"/>
      <c r="X12" s="417"/>
      <c r="Y12" s="417"/>
      <c r="Z12" s="417"/>
      <c r="AA12" s="417"/>
    </row>
    <row r="13" spans="2:27" x14ac:dyDescent="0.2">
      <c r="B13" s="402" t="s">
        <v>497</v>
      </c>
      <c r="C13" s="405">
        <f>C8-C11-C12-C14-C15</f>
        <v>0</v>
      </c>
      <c r="D13" s="405">
        <f t="shared" ref="D13:O13" si="7">D8-D11-D12-D14-D15</f>
        <v>0</v>
      </c>
      <c r="E13" s="405">
        <f t="shared" si="7"/>
        <v>0</v>
      </c>
      <c r="F13" s="405">
        <f t="shared" si="7"/>
        <v>0</v>
      </c>
      <c r="G13" s="405">
        <f t="shared" si="7"/>
        <v>0</v>
      </c>
      <c r="H13" s="405">
        <f t="shared" si="7"/>
        <v>0</v>
      </c>
      <c r="I13" s="405">
        <f t="shared" si="7"/>
        <v>0</v>
      </c>
      <c r="J13" s="405">
        <f t="shared" si="7"/>
        <v>0</v>
      </c>
      <c r="K13" s="405">
        <f t="shared" si="7"/>
        <v>0</v>
      </c>
      <c r="L13" s="405">
        <f t="shared" si="7"/>
        <v>0</v>
      </c>
      <c r="M13" s="405">
        <f t="shared" si="7"/>
        <v>0</v>
      </c>
      <c r="N13" s="405">
        <f t="shared" si="7"/>
        <v>0</v>
      </c>
      <c r="O13" s="405">
        <f t="shared" si="7"/>
        <v>0</v>
      </c>
      <c r="P13" s="406">
        <f t="shared" si="6"/>
        <v>0</v>
      </c>
      <c r="Q13" s="405">
        <f t="shared" si="5"/>
        <v>0</v>
      </c>
      <c r="R13" s="112"/>
      <c r="S13" s="112"/>
      <c r="T13" s="112"/>
      <c r="U13" s="112"/>
      <c r="V13" s="112"/>
      <c r="W13" s="112"/>
      <c r="X13" s="112"/>
      <c r="Y13" s="112"/>
      <c r="Z13" s="112"/>
      <c r="AA13" s="112"/>
    </row>
    <row r="14" spans="2:27" x14ac:dyDescent="0.2">
      <c r="B14" s="402" t="s">
        <v>498</v>
      </c>
      <c r="C14" s="471"/>
      <c r="D14" s="471"/>
      <c r="E14" s="471"/>
      <c r="F14" s="471"/>
      <c r="G14" s="471"/>
      <c r="H14" s="471"/>
      <c r="I14" s="471"/>
      <c r="J14" s="471"/>
      <c r="K14" s="471"/>
      <c r="L14" s="471"/>
      <c r="M14" s="471"/>
      <c r="N14" s="471"/>
      <c r="O14" s="471"/>
      <c r="P14" s="406">
        <f t="shared" si="6"/>
        <v>0</v>
      </c>
      <c r="Q14" s="405">
        <f t="shared" si="5"/>
        <v>0</v>
      </c>
      <c r="R14" s="112"/>
      <c r="S14" s="112"/>
      <c r="T14" s="112"/>
      <c r="U14" s="112"/>
      <c r="V14" s="112"/>
      <c r="W14" s="112"/>
      <c r="X14" s="112"/>
      <c r="Y14" s="112"/>
      <c r="Z14" s="112"/>
      <c r="AA14" s="112"/>
    </row>
    <row r="15" spans="2:27" x14ac:dyDescent="0.2">
      <c r="B15" s="402" t="s">
        <v>436</v>
      </c>
      <c r="C15" s="471"/>
      <c r="D15" s="471"/>
      <c r="E15" s="471"/>
      <c r="F15" s="471"/>
      <c r="G15" s="471"/>
      <c r="H15" s="471"/>
      <c r="I15" s="471"/>
      <c r="J15" s="471"/>
      <c r="K15" s="471"/>
      <c r="L15" s="471"/>
      <c r="M15" s="471"/>
      <c r="N15" s="471"/>
      <c r="O15" s="471"/>
      <c r="P15" s="406">
        <f t="shared" si="6"/>
        <v>0</v>
      </c>
      <c r="Q15" s="405">
        <f t="shared" si="5"/>
        <v>0</v>
      </c>
      <c r="R15" s="112"/>
      <c r="S15" s="112"/>
      <c r="T15" s="112"/>
      <c r="U15" s="112"/>
      <c r="V15" s="112"/>
      <c r="W15" s="112"/>
      <c r="X15" s="112"/>
      <c r="Y15" s="112"/>
      <c r="Z15" s="112"/>
      <c r="AA15" s="112"/>
    </row>
    <row r="16" spans="2:27" x14ac:dyDescent="0.2">
      <c r="B16" s="407" t="s">
        <v>430</v>
      </c>
      <c r="C16" s="401">
        <f>SUM(C11:C15)</f>
        <v>0</v>
      </c>
      <c r="D16" s="401">
        <f t="shared" ref="D16:Q16" si="8">SUM(D11:D15)</f>
        <v>0</v>
      </c>
      <c r="E16" s="401">
        <f t="shared" si="8"/>
        <v>0</v>
      </c>
      <c r="F16" s="401">
        <f t="shared" si="8"/>
        <v>0</v>
      </c>
      <c r="G16" s="401">
        <f t="shared" si="8"/>
        <v>0</v>
      </c>
      <c r="H16" s="401">
        <f t="shared" si="8"/>
        <v>0</v>
      </c>
      <c r="I16" s="401">
        <f t="shared" si="8"/>
        <v>0</v>
      </c>
      <c r="J16" s="401">
        <f t="shared" si="8"/>
        <v>0</v>
      </c>
      <c r="K16" s="401">
        <f t="shared" si="8"/>
        <v>0</v>
      </c>
      <c r="L16" s="401">
        <f t="shared" si="8"/>
        <v>0</v>
      </c>
      <c r="M16" s="401">
        <f t="shared" si="8"/>
        <v>0</v>
      </c>
      <c r="N16" s="401">
        <f t="shared" si="8"/>
        <v>0</v>
      </c>
      <c r="O16" s="401">
        <f t="shared" si="8"/>
        <v>0</v>
      </c>
      <c r="P16" s="401">
        <f t="shared" si="8"/>
        <v>0</v>
      </c>
      <c r="Q16" s="401">
        <f t="shared" si="8"/>
        <v>0</v>
      </c>
      <c r="R16" s="112"/>
      <c r="S16" s="112"/>
      <c r="T16" s="112"/>
      <c r="U16" s="112"/>
      <c r="V16" s="112"/>
      <c r="W16" s="112"/>
      <c r="X16" s="112"/>
      <c r="Y16" s="112"/>
      <c r="Z16" s="112"/>
      <c r="AA16" s="112"/>
    </row>
    <row r="17" spans="2:27" x14ac:dyDescent="0.2">
      <c r="B17" s="409"/>
      <c r="C17" s="410"/>
      <c r="D17" s="410"/>
      <c r="E17" s="410"/>
      <c r="F17" s="410"/>
      <c r="G17" s="410"/>
      <c r="H17" s="410"/>
      <c r="I17" s="410"/>
      <c r="J17" s="410"/>
      <c r="K17" s="410"/>
      <c r="L17" s="410"/>
      <c r="M17" s="410"/>
      <c r="N17" s="410"/>
      <c r="O17" s="410"/>
      <c r="P17" s="410"/>
      <c r="Q17" s="411"/>
      <c r="R17" s="112"/>
      <c r="S17" s="112"/>
      <c r="T17" s="112"/>
      <c r="U17" s="112"/>
      <c r="V17" s="112"/>
      <c r="W17" s="112"/>
      <c r="X17" s="112"/>
      <c r="Y17" s="112"/>
      <c r="Z17" s="112"/>
      <c r="AA17" s="112"/>
    </row>
    <row r="18" spans="2:27" ht="15" x14ac:dyDescent="0.25">
      <c r="B18" s="400" t="s">
        <v>500</v>
      </c>
      <c r="C18" s="423">
        <f>C3</f>
        <v>1</v>
      </c>
      <c r="D18" s="423">
        <f t="shared" ref="D18:O18" si="9">D3</f>
        <v>2</v>
      </c>
      <c r="E18" s="423">
        <f t="shared" si="9"/>
        <v>3</v>
      </c>
      <c r="F18" s="423">
        <f t="shared" si="9"/>
        <v>4</v>
      </c>
      <c r="G18" s="423">
        <f t="shared" si="9"/>
        <v>5</v>
      </c>
      <c r="H18" s="423">
        <f t="shared" si="9"/>
        <v>6</v>
      </c>
      <c r="I18" s="423">
        <f t="shared" si="9"/>
        <v>7</v>
      </c>
      <c r="J18" s="423">
        <f t="shared" si="9"/>
        <v>8</v>
      </c>
      <c r="K18" s="423">
        <f t="shared" si="9"/>
        <v>9</v>
      </c>
      <c r="L18" s="423">
        <f t="shared" si="9"/>
        <v>10</v>
      </c>
      <c r="M18" s="423">
        <f t="shared" si="9"/>
        <v>11</v>
      </c>
      <c r="N18" s="423">
        <f t="shared" si="9"/>
        <v>12</v>
      </c>
      <c r="O18" s="423">
        <f t="shared" si="9"/>
        <v>13</v>
      </c>
      <c r="P18" s="403" t="s">
        <v>144</v>
      </c>
      <c r="Q18" s="412" t="s">
        <v>482</v>
      </c>
      <c r="R18" s="112"/>
      <c r="S18" s="112"/>
      <c r="T18" s="112"/>
      <c r="U18" s="112"/>
      <c r="V18" s="112"/>
      <c r="W18" s="112"/>
      <c r="X18" s="112"/>
      <c r="Y18" s="112"/>
      <c r="Z18" s="112"/>
      <c r="AA18" s="112"/>
    </row>
    <row r="19" spans="2:27" x14ac:dyDescent="0.2">
      <c r="B19" s="402" t="s">
        <v>499</v>
      </c>
      <c r="C19" s="471"/>
      <c r="D19" s="471"/>
      <c r="E19" s="471"/>
      <c r="F19" s="471"/>
      <c r="G19" s="471"/>
      <c r="H19" s="471"/>
      <c r="I19" s="471"/>
      <c r="J19" s="471"/>
      <c r="K19" s="471"/>
      <c r="L19" s="471"/>
      <c r="M19" s="471"/>
      <c r="N19" s="471"/>
      <c r="O19" s="471"/>
      <c r="P19" s="406">
        <f>SUM(C19:O19)</f>
        <v>0</v>
      </c>
      <c r="Q19" s="405">
        <f t="shared" ref="Q19:Q23" si="10">SUM(K19:O19)</f>
        <v>0</v>
      </c>
      <c r="R19" s="112"/>
      <c r="S19" s="416" t="s">
        <v>500</v>
      </c>
      <c r="T19" s="416"/>
      <c r="U19" s="416"/>
      <c r="V19" s="416"/>
      <c r="W19" s="416"/>
      <c r="X19" s="416"/>
      <c r="Y19" s="416"/>
      <c r="Z19" s="416"/>
      <c r="AA19" s="416"/>
    </row>
    <row r="20" spans="2:27" x14ac:dyDescent="0.2">
      <c r="B20" s="402" t="s">
        <v>501</v>
      </c>
      <c r="C20" s="471"/>
      <c r="D20" s="471"/>
      <c r="E20" s="471"/>
      <c r="F20" s="471"/>
      <c r="G20" s="471"/>
      <c r="H20" s="471"/>
      <c r="I20" s="471"/>
      <c r="J20" s="471"/>
      <c r="K20" s="471"/>
      <c r="L20" s="471"/>
      <c r="M20" s="471"/>
      <c r="N20" s="471"/>
      <c r="O20" s="471"/>
      <c r="P20" s="406">
        <f t="shared" ref="P20:P23" si="11">SUM(C20:O20)</f>
        <v>0</v>
      </c>
      <c r="Q20" s="405">
        <f t="shared" si="10"/>
        <v>0</v>
      </c>
      <c r="R20" s="112"/>
      <c r="S20" s="417" t="s">
        <v>502</v>
      </c>
      <c r="T20" s="417"/>
      <c r="U20" s="417"/>
      <c r="V20" s="417"/>
      <c r="W20" s="417"/>
      <c r="X20" s="417"/>
      <c r="Y20" s="417"/>
      <c r="Z20" s="417"/>
      <c r="AA20" s="417"/>
    </row>
    <row r="21" spans="2:27" x14ac:dyDescent="0.2">
      <c r="B21" s="402" t="s">
        <v>503</v>
      </c>
      <c r="C21" s="471"/>
      <c r="D21" s="471"/>
      <c r="E21" s="471"/>
      <c r="F21" s="471"/>
      <c r="G21" s="471"/>
      <c r="H21" s="471"/>
      <c r="I21" s="471"/>
      <c r="J21" s="471"/>
      <c r="K21" s="471"/>
      <c r="L21" s="471"/>
      <c r="M21" s="471"/>
      <c r="N21" s="471"/>
      <c r="O21" s="471"/>
      <c r="P21" s="406">
        <f t="shared" si="11"/>
        <v>0</v>
      </c>
      <c r="Q21" s="405">
        <f t="shared" si="10"/>
        <v>0</v>
      </c>
      <c r="R21" s="112"/>
      <c r="S21" s="417" t="s">
        <v>504</v>
      </c>
      <c r="T21" s="417"/>
      <c r="U21" s="417"/>
      <c r="V21" s="417"/>
      <c r="W21" s="417"/>
      <c r="X21" s="417"/>
      <c r="Y21" s="417"/>
      <c r="Z21" s="417"/>
      <c r="AA21" s="417"/>
    </row>
    <row r="22" spans="2:27" x14ac:dyDescent="0.2">
      <c r="B22" s="402" t="s">
        <v>505</v>
      </c>
      <c r="C22" s="471"/>
      <c r="D22" s="471"/>
      <c r="E22" s="471"/>
      <c r="F22" s="471"/>
      <c r="G22" s="471"/>
      <c r="H22" s="471"/>
      <c r="I22" s="471"/>
      <c r="J22" s="471"/>
      <c r="K22" s="471"/>
      <c r="L22" s="471"/>
      <c r="M22" s="471"/>
      <c r="N22" s="471"/>
      <c r="O22" s="471"/>
      <c r="P22" s="406">
        <f t="shared" si="11"/>
        <v>0</v>
      </c>
      <c r="Q22" s="405">
        <f t="shared" si="10"/>
        <v>0</v>
      </c>
      <c r="R22" s="112"/>
      <c r="S22" s="417" t="s">
        <v>506</v>
      </c>
      <c r="T22" s="417"/>
      <c r="U22" s="417"/>
      <c r="V22" s="417"/>
      <c r="W22" s="417"/>
      <c r="X22" s="417"/>
      <c r="Y22" s="417"/>
      <c r="Z22" s="417"/>
      <c r="AA22" s="417"/>
    </row>
    <row r="23" spans="2:27" x14ac:dyDescent="0.2">
      <c r="B23" s="413" t="s">
        <v>507</v>
      </c>
      <c r="C23" s="471"/>
      <c r="D23" s="471"/>
      <c r="E23" s="471"/>
      <c r="F23" s="471"/>
      <c r="G23" s="471"/>
      <c r="H23" s="471"/>
      <c r="I23" s="471"/>
      <c r="J23" s="471"/>
      <c r="K23" s="471"/>
      <c r="L23" s="471"/>
      <c r="M23" s="471"/>
      <c r="N23" s="471"/>
      <c r="O23" s="471"/>
      <c r="P23" s="406">
        <f t="shared" si="11"/>
        <v>0</v>
      </c>
      <c r="Q23" s="405">
        <f t="shared" si="10"/>
        <v>0</v>
      </c>
      <c r="R23" s="112"/>
      <c r="S23" s="417" t="s">
        <v>508</v>
      </c>
      <c r="T23" s="417"/>
      <c r="U23" s="417"/>
      <c r="V23" s="417"/>
      <c r="W23" s="417"/>
      <c r="X23" s="417"/>
      <c r="Y23" s="417"/>
      <c r="Z23" s="417"/>
      <c r="AA23" s="417"/>
    </row>
    <row r="24" spans="2:27" x14ac:dyDescent="0.2">
      <c r="B24" s="407" t="s">
        <v>509</v>
      </c>
      <c r="C24" s="401">
        <f t="shared" ref="C24:L24" si="12">C8</f>
        <v>0</v>
      </c>
      <c r="D24" s="401">
        <f t="shared" si="12"/>
        <v>0</v>
      </c>
      <c r="E24" s="401">
        <f t="shared" si="12"/>
        <v>0</v>
      </c>
      <c r="F24" s="401">
        <f t="shared" si="12"/>
        <v>0</v>
      </c>
      <c r="G24" s="401">
        <f t="shared" si="12"/>
        <v>0</v>
      </c>
      <c r="H24" s="401">
        <f t="shared" si="12"/>
        <v>0</v>
      </c>
      <c r="I24" s="401">
        <f t="shared" si="12"/>
        <v>0</v>
      </c>
      <c r="J24" s="401">
        <f t="shared" si="12"/>
        <v>0</v>
      </c>
      <c r="K24" s="401">
        <f t="shared" si="12"/>
        <v>0</v>
      </c>
      <c r="L24" s="401">
        <f t="shared" si="12"/>
        <v>0</v>
      </c>
      <c r="M24" s="401">
        <f>M8</f>
        <v>0</v>
      </c>
      <c r="N24" s="401">
        <f t="shared" ref="N24:O24" si="13">N8</f>
        <v>0</v>
      </c>
      <c r="O24" s="401">
        <f t="shared" si="13"/>
        <v>0</v>
      </c>
      <c r="P24" s="401">
        <f t="shared" ref="P24:Q24" si="14">SUM(P19:P23)</f>
        <v>0</v>
      </c>
      <c r="Q24" s="401">
        <f t="shared" si="14"/>
        <v>0</v>
      </c>
      <c r="R24" s="112"/>
      <c r="S24" s="417" t="s">
        <v>510</v>
      </c>
      <c r="T24" s="417"/>
      <c r="U24" s="417"/>
      <c r="V24" s="417"/>
      <c r="W24" s="417"/>
      <c r="X24" s="417"/>
      <c r="Y24" s="417"/>
      <c r="Z24" s="417"/>
      <c r="AA24" s="417"/>
    </row>
    <row r="25" spans="2:27" x14ac:dyDescent="0.2">
      <c r="B25" s="414"/>
      <c r="C25" s="415"/>
      <c r="D25" s="415"/>
      <c r="E25" s="415"/>
      <c r="F25" s="415"/>
      <c r="G25" s="415"/>
      <c r="H25" s="415"/>
      <c r="I25" s="415"/>
      <c r="J25" s="415"/>
      <c r="K25" s="415"/>
      <c r="L25" s="415"/>
      <c r="M25" s="415"/>
      <c r="N25" s="415"/>
      <c r="O25" s="415"/>
      <c r="P25" s="415"/>
      <c r="Q25" s="415"/>
      <c r="R25" s="112"/>
      <c r="S25" s="417" t="s">
        <v>511</v>
      </c>
      <c r="T25" s="417"/>
      <c r="U25" s="417"/>
      <c r="V25" s="417"/>
      <c r="W25" s="417"/>
      <c r="X25" s="417"/>
      <c r="Y25" s="417"/>
      <c r="Z25" s="417"/>
      <c r="AA25" s="417"/>
    </row>
    <row r="26" spans="2:27" x14ac:dyDescent="0.2">
      <c r="C26" s="50"/>
      <c r="D26" s="50"/>
      <c r="E26" s="50"/>
      <c r="F26" s="50"/>
      <c r="G26" s="50"/>
      <c r="H26" s="50"/>
      <c r="I26" s="50"/>
      <c r="J26" s="50"/>
      <c r="K26" s="50"/>
      <c r="L26" s="50"/>
      <c r="M26" s="50"/>
      <c r="N26" s="50"/>
      <c r="O26" s="50"/>
      <c r="P26" s="50"/>
      <c r="Q26" s="47"/>
    </row>
    <row r="27" spans="2:27" ht="15" x14ac:dyDescent="0.25">
      <c r="B27" s="201"/>
      <c r="C27" s="201"/>
      <c r="D27" s="201"/>
      <c r="E27" s="201"/>
      <c r="F27" s="201"/>
      <c r="G27" s="201"/>
      <c r="H27" s="201"/>
      <c r="I27" s="201"/>
      <c r="J27" s="201"/>
      <c r="K27" s="201"/>
      <c r="L27" s="201"/>
      <c r="M27" s="201"/>
      <c r="N27" s="201"/>
      <c r="O27" s="201"/>
      <c r="P27" s="201"/>
      <c r="Q27" s="78"/>
    </row>
    <row r="28" spans="2:27" x14ac:dyDescent="0.2">
      <c r="B28" s="52"/>
      <c r="C28" s="53"/>
      <c r="D28" s="53"/>
      <c r="E28" s="53"/>
      <c r="F28" s="53"/>
      <c r="G28" s="53"/>
      <c r="H28" s="53"/>
      <c r="I28" s="53"/>
      <c r="J28" s="53"/>
      <c r="K28" s="53"/>
      <c r="L28" s="53"/>
      <c r="M28" s="53"/>
      <c r="N28" s="53"/>
      <c r="O28" s="53"/>
      <c r="P28" s="53"/>
    </row>
    <row r="29" spans="2:27" ht="15.75" x14ac:dyDescent="0.25">
      <c r="B29" s="421" t="s">
        <v>624</v>
      </c>
      <c r="C29" s="630">
        <f>C3</f>
        <v>1</v>
      </c>
      <c r="D29" s="630">
        <f t="shared" ref="D29:O29" si="15">D3</f>
        <v>2</v>
      </c>
      <c r="E29" s="630">
        <f t="shared" si="15"/>
        <v>3</v>
      </c>
      <c r="F29" s="630">
        <f t="shared" si="15"/>
        <v>4</v>
      </c>
      <c r="G29" s="630">
        <f t="shared" si="15"/>
        <v>5</v>
      </c>
      <c r="H29" s="630">
        <f t="shared" si="15"/>
        <v>6</v>
      </c>
      <c r="I29" s="630">
        <f t="shared" si="15"/>
        <v>7</v>
      </c>
      <c r="J29" s="630">
        <f t="shared" si="15"/>
        <v>8</v>
      </c>
      <c r="K29" s="630">
        <f t="shared" si="15"/>
        <v>9</v>
      </c>
      <c r="L29" s="630">
        <f t="shared" si="15"/>
        <v>10</v>
      </c>
      <c r="M29" s="630">
        <f t="shared" si="15"/>
        <v>11</v>
      </c>
      <c r="N29" s="630">
        <f t="shared" si="15"/>
        <v>12</v>
      </c>
      <c r="O29" s="630">
        <f t="shared" si="15"/>
        <v>13</v>
      </c>
      <c r="P29" s="403" t="s">
        <v>144</v>
      </c>
      <c r="Q29" s="412" t="s">
        <v>482</v>
      </c>
      <c r="R29" s="112"/>
      <c r="S29" s="112"/>
      <c r="T29" s="112"/>
      <c r="U29" s="112"/>
      <c r="V29" s="112"/>
      <c r="W29" s="112"/>
      <c r="X29" s="112"/>
      <c r="Y29" s="112"/>
      <c r="Z29" s="112"/>
      <c r="AA29" s="112"/>
    </row>
    <row r="30" spans="2:27" ht="15" x14ac:dyDescent="0.25">
      <c r="B30" s="631" t="s">
        <v>513</v>
      </c>
      <c r="C30" s="408">
        <f>C24</f>
        <v>0</v>
      </c>
      <c r="D30" s="408">
        <f t="shared" ref="D30:O30" si="16">D24</f>
        <v>0</v>
      </c>
      <c r="E30" s="408">
        <f t="shared" si="16"/>
        <v>0</v>
      </c>
      <c r="F30" s="408">
        <f t="shared" si="16"/>
        <v>0</v>
      </c>
      <c r="G30" s="408">
        <f t="shared" si="16"/>
        <v>0</v>
      </c>
      <c r="H30" s="408">
        <f t="shared" si="16"/>
        <v>0</v>
      </c>
      <c r="I30" s="408">
        <f t="shared" si="16"/>
        <v>0</v>
      </c>
      <c r="J30" s="408">
        <f t="shared" si="16"/>
        <v>0</v>
      </c>
      <c r="K30" s="408">
        <f t="shared" si="16"/>
        <v>0</v>
      </c>
      <c r="L30" s="408">
        <f t="shared" si="16"/>
        <v>0</v>
      </c>
      <c r="M30" s="408">
        <f t="shared" si="16"/>
        <v>0</v>
      </c>
      <c r="N30" s="408">
        <f t="shared" si="16"/>
        <v>0</v>
      </c>
      <c r="O30" s="408">
        <f t="shared" si="16"/>
        <v>0</v>
      </c>
      <c r="P30" s="401">
        <f>SUM(C30:O30)</f>
        <v>0</v>
      </c>
      <c r="Q30" s="405">
        <f t="shared" ref="Q30:Q32" si="17">SUM(K30:O30)</f>
        <v>0</v>
      </c>
      <c r="R30" s="112"/>
      <c r="S30" s="112"/>
      <c r="T30" s="112"/>
      <c r="U30" s="112"/>
      <c r="V30" s="112"/>
      <c r="W30" s="112"/>
      <c r="X30" s="112"/>
      <c r="Y30" s="112"/>
      <c r="Z30" s="112"/>
      <c r="AA30" s="112"/>
    </row>
    <row r="31" spans="2:27" ht="15" x14ac:dyDescent="0.25">
      <c r="B31" s="631" t="s">
        <v>514</v>
      </c>
      <c r="C31" s="471"/>
      <c r="D31" s="471"/>
      <c r="E31" s="471"/>
      <c r="F31" s="471"/>
      <c r="G31" s="471"/>
      <c r="H31" s="471"/>
      <c r="I31" s="471"/>
      <c r="J31" s="471"/>
      <c r="K31" s="471"/>
      <c r="L31" s="471"/>
      <c r="M31" s="471"/>
      <c r="N31" s="471"/>
      <c r="O31" s="471"/>
      <c r="P31" s="401">
        <f t="shared" ref="P31:P32" si="18">SUM(C31:O31)</f>
        <v>0</v>
      </c>
      <c r="Q31" s="405">
        <f t="shared" si="17"/>
        <v>0</v>
      </c>
      <c r="R31" s="112"/>
      <c r="S31" s="112"/>
      <c r="T31" s="112"/>
    </row>
    <row r="32" spans="2:27" ht="15" x14ac:dyDescent="0.25">
      <c r="B32" s="631" t="s">
        <v>515</v>
      </c>
      <c r="C32" s="471"/>
      <c r="D32" s="471"/>
      <c r="E32" s="471"/>
      <c r="F32" s="471"/>
      <c r="G32" s="471"/>
      <c r="H32" s="471"/>
      <c r="I32" s="471"/>
      <c r="J32" s="471"/>
      <c r="K32" s="471"/>
      <c r="L32" s="471"/>
      <c r="M32" s="471"/>
      <c r="N32" s="471"/>
      <c r="O32" s="471"/>
      <c r="P32" s="401">
        <f t="shared" si="18"/>
        <v>0</v>
      </c>
      <c r="Q32" s="405">
        <f t="shared" si="17"/>
        <v>0</v>
      </c>
      <c r="R32" s="112"/>
      <c r="S32" s="112"/>
      <c r="T32" s="112"/>
    </row>
    <row r="33" spans="2:20" ht="15" x14ac:dyDescent="0.25">
      <c r="B33" s="631" t="s">
        <v>516</v>
      </c>
      <c r="C33" s="401">
        <f>SUM(C30:C32)</f>
        <v>0</v>
      </c>
      <c r="D33" s="401">
        <f t="shared" ref="D33:Q33" si="19">SUM(D30:D32)</f>
        <v>0</v>
      </c>
      <c r="E33" s="401">
        <f t="shared" si="19"/>
        <v>0</v>
      </c>
      <c r="F33" s="401">
        <f t="shared" si="19"/>
        <v>0</v>
      </c>
      <c r="G33" s="401">
        <f t="shared" si="19"/>
        <v>0</v>
      </c>
      <c r="H33" s="401">
        <f t="shared" si="19"/>
        <v>0</v>
      </c>
      <c r="I33" s="401">
        <f t="shared" si="19"/>
        <v>0</v>
      </c>
      <c r="J33" s="401">
        <f t="shared" si="19"/>
        <v>0</v>
      </c>
      <c r="K33" s="401">
        <f t="shared" si="19"/>
        <v>0</v>
      </c>
      <c r="L33" s="401">
        <f t="shared" si="19"/>
        <v>0</v>
      </c>
      <c r="M33" s="401">
        <f t="shared" si="19"/>
        <v>0</v>
      </c>
      <c r="N33" s="401">
        <f t="shared" si="19"/>
        <v>0</v>
      </c>
      <c r="O33" s="401">
        <f t="shared" si="19"/>
        <v>0</v>
      </c>
      <c r="P33" s="401">
        <f t="shared" si="19"/>
        <v>0</v>
      </c>
      <c r="Q33" s="401">
        <f t="shared" si="19"/>
        <v>0</v>
      </c>
      <c r="R33" s="112"/>
      <c r="S33" s="112"/>
      <c r="T33" s="112"/>
    </row>
    <row r="34" spans="2:20" ht="15" x14ac:dyDescent="0.25">
      <c r="B34" s="778" t="s">
        <v>517</v>
      </c>
      <c r="C34" s="778"/>
      <c r="D34" s="778"/>
      <c r="E34" s="778"/>
      <c r="F34" s="778"/>
      <c r="G34" s="778"/>
      <c r="H34" s="778"/>
      <c r="I34" s="778"/>
      <c r="J34" s="778"/>
      <c r="K34" s="778"/>
      <c r="L34" s="778"/>
      <c r="M34" s="778"/>
      <c r="N34" s="778"/>
      <c r="O34" s="778"/>
      <c r="P34" s="778"/>
      <c r="Q34" s="778"/>
      <c r="R34" s="631"/>
      <c r="S34" s="631"/>
      <c r="T34" s="631"/>
    </row>
    <row r="35" spans="2:20" x14ac:dyDescent="0.2">
      <c r="C35" s="54"/>
      <c r="D35" s="54"/>
      <c r="E35" s="54"/>
      <c r="F35" s="54"/>
      <c r="G35" s="54"/>
      <c r="H35" s="54"/>
      <c r="I35" s="54"/>
      <c r="J35" s="54"/>
      <c r="K35" s="54"/>
      <c r="L35" s="54"/>
      <c r="M35" s="54"/>
      <c r="N35" s="54"/>
      <c r="O35" s="54"/>
      <c r="P35" s="50"/>
    </row>
    <row r="36" spans="2:20" ht="15.75" x14ac:dyDescent="0.25">
      <c r="B36" s="422" t="s">
        <v>518</v>
      </c>
      <c r="C36" s="630">
        <f>C3</f>
        <v>1</v>
      </c>
      <c r="D36" s="630">
        <f t="shared" ref="D36:O36" si="20">D3</f>
        <v>2</v>
      </c>
      <c r="E36" s="630">
        <f t="shared" si="20"/>
        <v>3</v>
      </c>
      <c r="F36" s="630">
        <f t="shared" si="20"/>
        <v>4</v>
      </c>
      <c r="G36" s="630">
        <f t="shared" si="20"/>
        <v>5</v>
      </c>
      <c r="H36" s="630">
        <f t="shared" si="20"/>
        <v>6</v>
      </c>
      <c r="I36" s="630">
        <f t="shared" si="20"/>
        <v>7</v>
      </c>
      <c r="J36" s="630">
        <f t="shared" si="20"/>
        <v>8</v>
      </c>
      <c r="K36" s="630">
        <f t="shared" si="20"/>
        <v>9</v>
      </c>
      <c r="L36" s="630">
        <f t="shared" si="20"/>
        <v>10</v>
      </c>
      <c r="M36" s="630">
        <f t="shared" si="20"/>
        <v>11</v>
      </c>
      <c r="N36" s="630">
        <f t="shared" si="20"/>
        <v>12</v>
      </c>
      <c r="O36" s="630">
        <f t="shared" si="20"/>
        <v>13</v>
      </c>
      <c r="P36" s="403" t="s">
        <v>144</v>
      </c>
      <c r="Q36" s="412" t="s">
        <v>482</v>
      </c>
      <c r="R36" s="112"/>
      <c r="S36" s="112"/>
      <c r="T36" s="112"/>
    </row>
    <row r="37" spans="2:20" ht="15" x14ac:dyDescent="0.25">
      <c r="B37" s="419" t="s">
        <v>488</v>
      </c>
      <c r="C37" s="634"/>
      <c r="D37" s="634"/>
      <c r="E37" s="634"/>
      <c r="F37" s="634"/>
      <c r="G37" s="634"/>
      <c r="H37" s="634"/>
      <c r="I37" s="634"/>
      <c r="J37" s="634"/>
      <c r="K37" s="634"/>
      <c r="L37" s="634"/>
      <c r="M37" s="634"/>
      <c r="N37" s="634"/>
      <c r="O37" s="634"/>
      <c r="P37" s="401">
        <f t="shared" ref="P37:P38" si="21">SUM(C37:O37)</f>
        <v>0</v>
      </c>
      <c r="Q37" s="405">
        <f t="shared" ref="Q37:Q38" si="22">SUM(K37:O37)</f>
        <v>0</v>
      </c>
      <c r="R37" s="112"/>
      <c r="S37" s="112"/>
      <c r="T37" s="112"/>
    </row>
    <row r="38" spans="2:20" ht="15" x14ac:dyDescent="0.25">
      <c r="B38" s="419" t="s">
        <v>113</v>
      </c>
      <c r="C38" s="634"/>
      <c r="D38" s="634"/>
      <c r="E38" s="634"/>
      <c r="F38" s="634"/>
      <c r="G38" s="634"/>
      <c r="H38" s="634"/>
      <c r="I38" s="634"/>
      <c r="J38" s="634"/>
      <c r="K38" s="634"/>
      <c r="L38" s="634"/>
      <c r="M38" s="634"/>
      <c r="N38" s="634"/>
      <c r="O38" s="634"/>
      <c r="P38" s="401">
        <f t="shared" si="21"/>
        <v>0</v>
      </c>
      <c r="Q38" s="405">
        <f t="shared" si="22"/>
        <v>0</v>
      </c>
      <c r="R38" s="112"/>
      <c r="S38" s="112"/>
      <c r="T38" s="112"/>
    </row>
    <row r="39" spans="2:20" ht="15" x14ac:dyDescent="0.25">
      <c r="B39" s="420" t="s">
        <v>149</v>
      </c>
      <c r="C39" s="401">
        <f>SUM(C37:C38)</f>
        <v>0</v>
      </c>
      <c r="D39" s="401">
        <f t="shared" ref="D39:Q39" si="23">SUM(D37:D38)</f>
        <v>0</v>
      </c>
      <c r="E39" s="401">
        <f t="shared" si="23"/>
        <v>0</v>
      </c>
      <c r="F39" s="401">
        <f t="shared" si="23"/>
        <v>0</v>
      </c>
      <c r="G39" s="401">
        <f t="shared" si="23"/>
        <v>0</v>
      </c>
      <c r="H39" s="401">
        <f t="shared" si="23"/>
        <v>0</v>
      </c>
      <c r="I39" s="401">
        <f t="shared" si="23"/>
        <v>0</v>
      </c>
      <c r="J39" s="401">
        <f t="shared" si="23"/>
        <v>0</v>
      </c>
      <c r="K39" s="401">
        <f t="shared" si="23"/>
        <v>0</v>
      </c>
      <c r="L39" s="401">
        <f t="shared" si="23"/>
        <v>0</v>
      </c>
      <c r="M39" s="401">
        <f t="shared" si="23"/>
        <v>0</v>
      </c>
      <c r="N39" s="401">
        <f t="shared" si="23"/>
        <v>0</v>
      </c>
      <c r="O39" s="401">
        <f t="shared" si="23"/>
        <v>0</v>
      </c>
      <c r="P39" s="401">
        <f t="shared" si="23"/>
        <v>0</v>
      </c>
      <c r="Q39" s="401">
        <f t="shared" si="23"/>
        <v>0</v>
      </c>
      <c r="R39" s="112"/>
      <c r="S39" s="112"/>
      <c r="T39" s="112"/>
    </row>
    <row r="40" spans="2:20" ht="15" x14ac:dyDescent="0.25">
      <c r="B40" s="419"/>
      <c r="C40" s="112"/>
      <c r="D40" s="112"/>
      <c r="E40" s="112"/>
      <c r="F40" s="112"/>
      <c r="G40" s="112"/>
      <c r="H40" s="112"/>
      <c r="I40" s="112"/>
      <c r="J40" s="112"/>
      <c r="K40" s="112"/>
      <c r="L40" s="112"/>
      <c r="M40" s="112"/>
      <c r="N40" s="112"/>
      <c r="O40" s="112"/>
      <c r="P40" s="112"/>
      <c r="Q40" s="112"/>
      <c r="R40" s="112"/>
      <c r="S40" s="112"/>
      <c r="T40" s="112"/>
    </row>
    <row r="41" spans="2:20" ht="15" x14ac:dyDescent="0.25">
      <c r="B41" s="633"/>
      <c r="C41" s="112"/>
      <c r="D41" s="112"/>
      <c r="E41" s="112"/>
      <c r="F41" s="112"/>
      <c r="G41" s="112"/>
      <c r="H41" s="112"/>
      <c r="I41" s="112"/>
      <c r="J41" s="112"/>
      <c r="K41" s="112"/>
      <c r="L41" s="112"/>
      <c r="M41" s="112"/>
      <c r="N41" s="112"/>
      <c r="O41" s="112"/>
      <c r="P41" s="112"/>
      <c r="Q41" s="112"/>
      <c r="R41" s="112"/>
      <c r="S41" s="112"/>
      <c r="T41" s="112"/>
    </row>
    <row r="42" spans="2:20" ht="15" x14ac:dyDescent="0.25">
      <c r="B42" s="633"/>
      <c r="C42" s="112"/>
      <c r="D42" s="112"/>
      <c r="E42" s="112"/>
      <c r="F42" s="112"/>
      <c r="G42" s="112"/>
      <c r="H42" s="112"/>
      <c r="I42" s="112"/>
      <c r="J42" s="112"/>
      <c r="K42" s="112"/>
      <c r="L42" s="112"/>
      <c r="M42" s="112"/>
      <c r="N42" s="112"/>
      <c r="O42" s="112"/>
      <c r="P42" s="112"/>
      <c r="Q42" s="112"/>
      <c r="R42" s="112"/>
      <c r="S42" s="112"/>
      <c r="T42" s="112"/>
    </row>
    <row r="43" spans="2:20" x14ac:dyDescent="0.2">
      <c r="B43" s="329"/>
      <c r="C43" s="53"/>
      <c r="D43" s="53"/>
      <c r="E43" s="53"/>
      <c r="F43" s="53"/>
      <c r="G43" s="53"/>
      <c r="H43" s="53"/>
      <c r="I43" s="53"/>
      <c r="J43" s="53"/>
      <c r="K43" s="53"/>
      <c r="L43" s="53"/>
      <c r="M43" s="53"/>
      <c r="N43" s="53"/>
      <c r="O43" s="53"/>
      <c r="P43" s="53"/>
    </row>
    <row r="47" spans="2:20" x14ac:dyDescent="0.2">
      <c r="C47" s="53"/>
    </row>
  </sheetData>
  <sheetProtection algorithmName="SHA-512" hashValue="wACGjFLSu3UgFgCGXx9hSddNC6bAgsPYA3/zjW2P5ZnVs21eAMwhOlPOR6nyTKf/oqLN0R9fRqoXjOKkmGrg+w==" saltValue="N/lRa51Ivg6tAFmsQ/70Nw==" spinCount="100000" sheet="1" formatCells="0" formatColumns="0" formatRows="0"/>
  <mergeCells count="1">
    <mergeCell ref="B34:Q34"/>
  </mergeCells>
  <pageMargins left="0.7" right="0.7" top="0.75" bottom="0.75" header="0.3" footer="0.3"/>
  <pageSetup paperSize="9" scale="48"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37">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42578125" customWidth="1"/>
  </cols>
  <sheetData>
    <row r="1" spans="2:27" ht="15.75" x14ac:dyDescent="0.25">
      <c r="B1" s="418" t="s">
        <v>622</v>
      </c>
      <c r="C1" s="112"/>
      <c r="D1" s="196" t="s">
        <v>621</v>
      </c>
      <c r="F1" s="431"/>
      <c r="G1" s="432"/>
      <c r="H1" s="432"/>
      <c r="I1" s="433"/>
      <c r="J1" s="112"/>
      <c r="K1" s="112"/>
      <c r="L1" s="112"/>
      <c r="M1" s="112"/>
      <c r="N1" s="112"/>
      <c r="O1" s="112"/>
      <c r="P1" s="112"/>
      <c r="Q1" s="112"/>
      <c r="R1" s="112"/>
      <c r="S1" s="416" t="s">
        <v>479</v>
      </c>
      <c r="T1" s="416"/>
      <c r="U1" s="416"/>
      <c r="V1" s="416"/>
      <c r="W1" s="416"/>
      <c r="X1" s="416"/>
      <c r="Y1" s="416"/>
      <c r="Z1" s="416"/>
      <c r="AA1" s="416"/>
    </row>
    <row r="2" spans="2:27" x14ac:dyDescent="0.2">
      <c r="B2" s="112"/>
      <c r="C2" s="112"/>
      <c r="D2" s="112"/>
      <c r="E2" s="112"/>
      <c r="F2" s="112"/>
      <c r="G2" s="112"/>
      <c r="H2" s="112"/>
      <c r="I2" s="112"/>
      <c r="J2" s="112"/>
      <c r="K2" s="112"/>
      <c r="L2" s="112"/>
      <c r="M2" s="112"/>
      <c r="N2" s="112"/>
      <c r="O2" s="112"/>
      <c r="P2" s="112"/>
      <c r="Q2" s="112"/>
      <c r="R2" s="112"/>
      <c r="S2" s="416" t="s">
        <v>480</v>
      </c>
      <c r="T2" s="416"/>
      <c r="U2" s="416"/>
      <c r="V2" s="416"/>
      <c r="W2" s="416"/>
      <c r="X2" s="416"/>
      <c r="Y2" s="416"/>
      <c r="Z2" s="416"/>
      <c r="AA2" s="416"/>
    </row>
    <row r="3" spans="2:27" ht="15" x14ac:dyDescent="0.25">
      <c r="B3" s="400" t="s">
        <v>480</v>
      </c>
      <c r="C3" s="423">
        <f>Budsjett!K3</f>
        <v>1</v>
      </c>
      <c r="D3" s="399">
        <f>C3+1</f>
        <v>2</v>
      </c>
      <c r="E3" s="399">
        <f t="shared" ref="E3:O3" si="0">D3+1</f>
        <v>3</v>
      </c>
      <c r="F3" s="399">
        <f t="shared" si="0"/>
        <v>4</v>
      </c>
      <c r="G3" s="399">
        <f t="shared" si="0"/>
        <v>5</v>
      </c>
      <c r="H3" s="399">
        <f t="shared" si="0"/>
        <v>6</v>
      </c>
      <c r="I3" s="399">
        <f t="shared" si="0"/>
        <v>7</v>
      </c>
      <c r="J3" s="399">
        <f t="shared" si="0"/>
        <v>8</v>
      </c>
      <c r="K3" s="399">
        <f t="shared" si="0"/>
        <v>9</v>
      </c>
      <c r="L3" s="399">
        <f t="shared" si="0"/>
        <v>10</v>
      </c>
      <c r="M3" s="399">
        <f t="shared" si="0"/>
        <v>11</v>
      </c>
      <c r="N3" s="399">
        <f t="shared" si="0"/>
        <v>12</v>
      </c>
      <c r="O3" s="399">
        <f t="shared" si="0"/>
        <v>13</v>
      </c>
      <c r="P3" s="403" t="s">
        <v>144</v>
      </c>
      <c r="Q3" s="404" t="s">
        <v>482</v>
      </c>
      <c r="R3" s="112"/>
      <c r="S3" s="417" t="s">
        <v>483</v>
      </c>
      <c r="T3" s="417"/>
      <c r="U3" s="417"/>
      <c r="V3" s="417"/>
      <c r="W3" s="417"/>
      <c r="X3" s="417"/>
      <c r="Y3" s="417"/>
      <c r="Z3" s="417"/>
      <c r="AA3" s="417"/>
    </row>
    <row r="4" spans="2:27" x14ac:dyDescent="0.2">
      <c r="B4" s="402" t="s">
        <v>484</v>
      </c>
      <c r="C4" s="471"/>
      <c r="D4" s="471"/>
      <c r="E4" s="471"/>
      <c r="F4" s="471"/>
      <c r="G4" s="471"/>
      <c r="H4" s="471"/>
      <c r="I4" s="471"/>
      <c r="J4" s="471"/>
      <c r="K4" s="471"/>
      <c r="L4" s="471"/>
      <c r="M4" s="471"/>
      <c r="N4" s="471"/>
      <c r="O4" s="471"/>
      <c r="P4" s="406">
        <f>SUM(C4:O4)</f>
        <v>0</v>
      </c>
      <c r="Q4" s="405">
        <f>SUM(K4:O4)</f>
        <v>0</v>
      </c>
      <c r="R4" s="112"/>
      <c r="S4" s="417" t="s">
        <v>485</v>
      </c>
      <c r="T4" s="417"/>
      <c r="U4" s="417"/>
      <c r="V4" s="417"/>
      <c r="W4" s="417"/>
      <c r="X4" s="417"/>
      <c r="Y4" s="417"/>
      <c r="Z4" s="417"/>
      <c r="AA4" s="417"/>
    </row>
    <row r="5" spans="2:27" x14ac:dyDescent="0.2">
      <c r="B5" s="402" t="s">
        <v>486</v>
      </c>
      <c r="C5" s="471"/>
      <c r="D5" s="471"/>
      <c r="E5" s="471"/>
      <c r="F5" s="471"/>
      <c r="G5" s="471"/>
      <c r="H5" s="471"/>
      <c r="I5" s="471"/>
      <c r="J5" s="471"/>
      <c r="K5" s="471"/>
      <c r="L5" s="471"/>
      <c r="M5" s="471"/>
      <c r="N5" s="471"/>
      <c r="O5" s="471"/>
      <c r="P5" s="406">
        <f t="shared" ref="P5:P7" si="1">SUM(C5:O5)</f>
        <v>0</v>
      </c>
      <c r="Q5" s="405">
        <f t="shared" ref="Q5:Q7" si="2">SUM(K5:O5)</f>
        <v>0</v>
      </c>
      <c r="R5" s="112"/>
      <c r="S5" s="417" t="s">
        <v>487</v>
      </c>
      <c r="T5" s="417"/>
      <c r="U5" s="417"/>
      <c r="V5" s="417"/>
      <c r="W5" s="417"/>
      <c r="X5" s="417"/>
      <c r="Y5" s="417"/>
      <c r="Z5" s="417"/>
      <c r="AA5" s="417"/>
    </row>
    <row r="6" spans="2:27" x14ac:dyDescent="0.2">
      <c r="B6" s="402" t="s">
        <v>488</v>
      </c>
      <c r="C6" s="471"/>
      <c r="D6" s="471"/>
      <c r="E6" s="471"/>
      <c r="F6" s="471"/>
      <c r="G6" s="471"/>
      <c r="H6" s="471"/>
      <c r="I6" s="471"/>
      <c r="J6" s="471"/>
      <c r="K6" s="471"/>
      <c r="L6" s="471"/>
      <c r="M6" s="471"/>
      <c r="N6" s="471"/>
      <c r="O6" s="471"/>
      <c r="P6" s="406">
        <f t="shared" si="1"/>
        <v>0</v>
      </c>
      <c r="Q6" s="405">
        <f t="shared" si="2"/>
        <v>0</v>
      </c>
      <c r="R6" s="112"/>
      <c r="S6" s="417" t="s">
        <v>489</v>
      </c>
      <c r="T6" s="417"/>
      <c r="U6" s="417"/>
      <c r="V6" s="417"/>
      <c r="W6" s="417"/>
      <c r="X6" s="417"/>
      <c r="Y6" s="417"/>
      <c r="Z6" s="417"/>
      <c r="AA6" s="417"/>
    </row>
    <row r="7" spans="2:27" x14ac:dyDescent="0.2">
      <c r="B7" s="402" t="s">
        <v>113</v>
      </c>
      <c r="C7" s="471"/>
      <c r="D7" s="471"/>
      <c r="E7" s="471"/>
      <c r="F7" s="471"/>
      <c r="G7" s="471"/>
      <c r="H7" s="471"/>
      <c r="I7" s="471"/>
      <c r="J7" s="471"/>
      <c r="K7" s="471"/>
      <c r="L7" s="471"/>
      <c r="M7" s="471"/>
      <c r="N7" s="471"/>
      <c r="O7" s="471"/>
      <c r="P7" s="406">
        <f t="shared" si="1"/>
        <v>0</v>
      </c>
      <c r="Q7" s="405">
        <f t="shared" si="2"/>
        <v>0</v>
      </c>
      <c r="R7" s="112"/>
      <c r="S7" s="417" t="s">
        <v>490</v>
      </c>
      <c r="T7" s="417"/>
      <c r="U7" s="417"/>
      <c r="V7" s="417"/>
      <c r="W7" s="417"/>
      <c r="X7" s="417"/>
      <c r="Y7" s="417"/>
      <c r="Z7" s="417"/>
      <c r="AA7" s="417"/>
    </row>
    <row r="8" spans="2:27" x14ac:dyDescent="0.2">
      <c r="B8" s="407" t="s">
        <v>430</v>
      </c>
      <c r="C8" s="401">
        <f>SUM(C4:C7)</f>
        <v>0</v>
      </c>
      <c r="D8" s="401">
        <f t="shared" ref="D8:P8" si="3">SUM(D4:D7)</f>
        <v>0</v>
      </c>
      <c r="E8" s="401">
        <f t="shared" si="3"/>
        <v>0</v>
      </c>
      <c r="F8" s="401">
        <f t="shared" si="3"/>
        <v>0</v>
      </c>
      <c r="G8" s="401">
        <f t="shared" si="3"/>
        <v>0</v>
      </c>
      <c r="H8" s="401">
        <f t="shared" si="3"/>
        <v>0</v>
      </c>
      <c r="I8" s="401">
        <f t="shared" si="3"/>
        <v>0</v>
      </c>
      <c r="J8" s="401">
        <f t="shared" si="3"/>
        <v>0</v>
      </c>
      <c r="K8" s="401">
        <f t="shared" si="3"/>
        <v>0</v>
      </c>
      <c r="L8" s="401">
        <f t="shared" si="3"/>
        <v>0</v>
      </c>
      <c r="M8" s="401">
        <f t="shared" si="3"/>
        <v>0</v>
      </c>
      <c r="N8" s="401">
        <f t="shared" si="3"/>
        <v>0</v>
      </c>
      <c r="O8" s="401">
        <f t="shared" si="3"/>
        <v>0</v>
      </c>
      <c r="P8" s="401">
        <f t="shared" si="3"/>
        <v>0</v>
      </c>
      <c r="Q8" s="401">
        <f>SUM(Q4:Q7)</f>
        <v>0</v>
      </c>
      <c r="R8" s="112"/>
      <c r="S8" s="417" t="s">
        <v>491</v>
      </c>
      <c r="T8" s="417"/>
      <c r="U8" s="417"/>
      <c r="V8" s="417"/>
      <c r="W8" s="417"/>
      <c r="X8" s="417"/>
      <c r="Y8" s="417"/>
      <c r="Z8" s="417"/>
      <c r="AA8" s="417"/>
    </row>
    <row r="9" spans="2:27" x14ac:dyDescent="0.2">
      <c r="B9" s="409"/>
      <c r="C9" s="410"/>
      <c r="D9" s="410"/>
      <c r="E9" s="410"/>
      <c r="F9" s="410"/>
      <c r="G9" s="410"/>
      <c r="H9" s="410"/>
      <c r="I9" s="410"/>
      <c r="J9" s="410"/>
      <c r="K9" s="410"/>
      <c r="L9" s="410"/>
      <c r="M9" s="410"/>
      <c r="N9" s="410"/>
      <c r="O9" s="410"/>
      <c r="P9" s="410"/>
      <c r="Q9" s="411"/>
      <c r="R9" s="112"/>
      <c r="S9" s="112"/>
      <c r="T9" s="112"/>
      <c r="U9" s="112"/>
      <c r="V9" s="112"/>
      <c r="W9" s="112"/>
      <c r="X9" s="112"/>
      <c r="Y9" s="112"/>
      <c r="Z9" s="112"/>
      <c r="AA9" s="112"/>
    </row>
    <row r="10" spans="2:27" ht="15" x14ac:dyDescent="0.25">
      <c r="B10" s="400" t="s">
        <v>623</v>
      </c>
      <c r="C10" s="423">
        <f>C3</f>
        <v>1</v>
      </c>
      <c r="D10" s="423">
        <f t="shared" ref="D10:O10" si="4">D3</f>
        <v>2</v>
      </c>
      <c r="E10" s="423">
        <f t="shared" si="4"/>
        <v>3</v>
      </c>
      <c r="F10" s="423">
        <f t="shared" si="4"/>
        <v>4</v>
      </c>
      <c r="G10" s="423">
        <f t="shared" si="4"/>
        <v>5</v>
      </c>
      <c r="H10" s="423">
        <f t="shared" si="4"/>
        <v>6</v>
      </c>
      <c r="I10" s="423">
        <f t="shared" si="4"/>
        <v>7</v>
      </c>
      <c r="J10" s="423">
        <f t="shared" si="4"/>
        <v>8</v>
      </c>
      <c r="K10" s="423">
        <f t="shared" si="4"/>
        <v>9</v>
      </c>
      <c r="L10" s="423">
        <f t="shared" si="4"/>
        <v>10</v>
      </c>
      <c r="M10" s="423">
        <f t="shared" si="4"/>
        <v>11</v>
      </c>
      <c r="N10" s="423">
        <f t="shared" si="4"/>
        <v>12</v>
      </c>
      <c r="O10" s="423">
        <f t="shared" si="4"/>
        <v>13</v>
      </c>
      <c r="P10" s="403" t="s">
        <v>144</v>
      </c>
      <c r="Q10" s="412" t="s">
        <v>482</v>
      </c>
      <c r="R10" s="112"/>
      <c r="S10" s="112"/>
      <c r="T10" s="112"/>
      <c r="U10" s="112"/>
      <c r="V10" s="112"/>
      <c r="W10" s="112"/>
      <c r="X10" s="112"/>
      <c r="Y10" s="112"/>
      <c r="Z10" s="112"/>
      <c r="AA10" s="112"/>
    </row>
    <row r="11" spans="2:27" x14ac:dyDescent="0.2">
      <c r="B11" s="402" t="s">
        <v>493</v>
      </c>
      <c r="C11" s="471"/>
      <c r="D11" s="471"/>
      <c r="E11" s="471"/>
      <c r="F11" s="471"/>
      <c r="G11" s="471"/>
      <c r="H11" s="471"/>
      <c r="I11" s="471"/>
      <c r="J11" s="471"/>
      <c r="K11" s="471"/>
      <c r="L11" s="471"/>
      <c r="M11" s="471"/>
      <c r="N11" s="471"/>
      <c r="O11" s="471"/>
      <c r="P11" s="406">
        <f>SUM(C11:O11)</f>
        <v>0</v>
      </c>
      <c r="Q11" s="405">
        <f t="shared" ref="Q11:Q15" si="5">SUM(K11:O11)</f>
        <v>0</v>
      </c>
      <c r="R11" s="112"/>
      <c r="S11" s="416" t="s">
        <v>494</v>
      </c>
      <c r="T11" s="416"/>
      <c r="U11" s="416"/>
      <c r="V11" s="416"/>
      <c r="W11" s="416"/>
      <c r="X11" s="416"/>
      <c r="Y11" s="416"/>
      <c r="Z11" s="416"/>
      <c r="AA11" s="416"/>
    </row>
    <row r="12" spans="2:27" x14ac:dyDescent="0.2">
      <c r="B12" s="402" t="s">
        <v>495</v>
      </c>
      <c r="C12" s="471"/>
      <c r="D12" s="471"/>
      <c r="E12" s="471"/>
      <c r="F12" s="471"/>
      <c r="G12" s="471"/>
      <c r="H12" s="471"/>
      <c r="I12" s="471"/>
      <c r="J12" s="471"/>
      <c r="K12" s="471"/>
      <c r="L12" s="471"/>
      <c r="M12" s="471"/>
      <c r="N12" s="471"/>
      <c r="O12" s="471"/>
      <c r="P12" s="406">
        <f t="shared" ref="P12:P15" si="6">SUM(C12:O12)</f>
        <v>0</v>
      </c>
      <c r="Q12" s="405">
        <f t="shared" si="5"/>
        <v>0</v>
      </c>
      <c r="R12" s="112"/>
      <c r="S12" s="417" t="s">
        <v>496</v>
      </c>
      <c r="T12" s="417"/>
      <c r="U12" s="417"/>
      <c r="V12" s="417"/>
      <c r="W12" s="417"/>
      <c r="X12" s="417"/>
      <c r="Y12" s="417"/>
      <c r="Z12" s="417"/>
      <c r="AA12" s="417"/>
    </row>
    <row r="13" spans="2:27" x14ac:dyDescent="0.2">
      <c r="B13" s="402" t="s">
        <v>497</v>
      </c>
      <c r="C13" s="405">
        <f>C8-C11-C12-C14-C15</f>
        <v>0</v>
      </c>
      <c r="D13" s="405">
        <f t="shared" ref="D13:O13" si="7">D8-D11-D12-D14-D15</f>
        <v>0</v>
      </c>
      <c r="E13" s="405">
        <f t="shared" si="7"/>
        <v>0</v>
      </c>
      <c r="F13" s="405">
        <f t="shared" si="7"/>
        <v>0</v>
      </c>
      <c r="G13" s="405">
        <f t="shared" si="7"/>
        <v>0</v>
      </c>
      <c r="H13" s="405">
        <f t="shared" si="7"/>
        <v>0</v>
      </c>
      <c r="I13" s="405">
        <f t="shared" si="7"/>
        <v>0</v>
      </c>
      <c r="J13" s="405">
        <f t="shared" si="7"/>
        <v>0</v>
      </c>
      <c r="K13" s="405">
        <f t="shared" si="7"/>
        <v>0</v>
      </c>
      <c r="L13" s="405">
        <f t="shared" si="7"/>
        <v>0</v>
      </c>
      <c r="M13" s="405">
        <f t="shared" si="7"/>
        <v>0</v>
      </c>
      <c r="N13" s="405">
        <f t="shared" si="7"/>
        <v>0</v>
      </c>
      <c r="O13" s="405">
        <f t="shared" si="7"/>
        <v>0</v>
      </c>
      <c r="P13" s="406">
        <f t="shared" si="6"/>
        <v>0</v>
      </c>
      <c r="Q13" s="405">
        <f t="shared" si="5"/>
        <v>0</v>
      </c>
      <c r="R13" s="112"/>
      <c r="S13" s="112"/>
      <c r="T13" s="112"/>
      <c r="U13" s="112"/>
      <c r="V13" s="112"/>
      <c r="W13" s="112"/>
      <c r="X13" s="112"/>
      <c r="Y13" s="112"/>
      <c r="Z13" s="112"/>
      <c r="AA13" s="112"/>
    </row>
    <row r="14" spans="2:27" x14ac:dyDescent="0.2">
      <c r="B14" s="402" t="s">
        <v>498</v>
      </c>
      <c r="C14" s="471"/>
      <c r="D14" s="471"/>
      <c r="E14" s="471"/>
      <c r="F14" s="471"/>
      <c r="G14" s="471"/>
      <c r="H14" s="471"/>
      <c r="I14" s="471"/>
      <c r="J14" s="471"/>
      <c r="K14" s="471"/>
      <c r="L14" s="471"/>
      <c r="M14" s="471"/>
      <c r="N14" s="471"/>
      <c r="O14" s="471"/>
      <c r="P14" s="406">
        <f t="shared" si="6"/>
        <v>0</v>
      </c>
      <c r="Q14" s="405">
        <f t="shared" si="5"/>
        <v>0</v>
      </c>
      <c r="R14" s="112"/>
      <c r="S14" s="112"/>
      <c r="T14" s="112"/>
      <c r="U14" s="112"/>
      <c r="V14" s="112"/>
      <c r="W14" s="112"/>
      <c r="X14" s="112"/>
      <c r="Y14" s="112"/>
      <c r="Z14" s="112"/>
      <c r="AA14" s="112"/>
    </row>
    <row r="15" spans="2:27" x14ac:dyDescent="0.2">
      <c r="B15" s="402" t="s">
        <v>436</v>
      </c>
      <c r="C15" s="471"/>
      <c r="D15" s="471"/>
      <c r="E15" s="471"/>
      <c r="F15" s="471"/>
      <c r="G15" s="471"/>
      <c r="H15" s="471"/>
      <c r="I15" s="471"/>
      <c r="J15" s="471"/>
      <c r="K15" s="471"/>
      <c r="L15" s="471"/>
      <c r="M15" s="471"/>
      <c r="N15" s="471"/>
      <c r="O15" s="471"/>
      <c r="P15" s="406">
        <f t="shared" si="6"/>
        <v>0</v>
      </c>
      <c r="Q15" s="405">
        <f t="shared" si="5"/>
        <v>0</v>
      </c>
      <c r="R15" s="112"/>
      <c r="S15" s="112"/>
      <c r="T15" s="112"/>
      <c r="U15" s="112"/>
      <c r="V15" s="112"/>
      <c r="W15" s="112"/>
      <c r="X15" s="112"/>
      <c r="Y15" s="112"/>
      <c r="Z15" s="112"/>
      <c r="AA15" s="112"/>
    </row>
    <row r="16" spans="2:27" x14ac:dyDescent="0.2">
      <c r="B16" s="407" t="s">
        <v>430</v>
      </c>
      <c r="C16" s="401">
        <f>SUM(C11:C15)</f>
        <v>0</v>
      </c>
      <c r="D16" s="401">
        <f t="shared" ref="D16:Q16" si="8">SUM(D11:D15)</f>
        <v>0</v>
      </c>
      <c r="E16" s="401">
        <f t="shared" si="8"/>
        <v>0</v>
      </c>
      <c r="F16" s="401">
        <f t="shared" si="8"/>
        <v>0</v>
      </c>
      <c r="G16" s="401">
        <f t="shared" si="8"/>
        <v>0</v>
      </c>
      <c r="H16" s="401">
        <f t="shared" si="8"/>
        <v>0</v>
      </c>
      <c r="I16" s="401">
        <f t="shared" si="8"/>
        <v>0</v>
      </c>
      <c r="J16" s="401">
        <f t="shared" si="8"/>
        <v>0</v>
      </c>
      <c r="K16" s="401">
        <f t="shared" si="8"/>
        <v>0</v>
      </c>
      <c r="L16" s="401">
        <f t="shared" si="8"/>
        <v>0</v>
      </c>
      <c r="M16" s="401">
        <f t="shared" si="8"/>
        <v>0</v>
      </c>
      <c r="N16" s="401">
        <f t="shared" si="8"/>
        <v>0</v>
      </c>
      <c r="O16" s="401">
        <f t="shared" si="8"/>
        <v>0</v>
      </c>
      <c r="P16" s="401">
        <f t="shared" si="8"/>
        <v>0</v>
      </c>
      <c r="Q16" s="401">
        <f t="shared" si="8"/>
        <v>0</v>
      </c>
      <c r="R16" s="112"/>
      <c r="S16" s="112"/>
      <c r="T16" s="112"/>
      <c r="U16" s="112"/>
      <c r="V16" s="112"/>
      <c r="W16" s="112"/>
      <c r="X16" s="112"/>
      <c r="Y16" s="112"/>
      <c r="Z16" s="112"/>
      <c r="AA16" s="112"/>
    </row>
    <row r="17" spans="2:27" x14ac:dyDescent="0.2">
      <c r="B17" s="409"/>
      <c r="C17" s="410"/>
      <c r="D17" s="410"/>
      <c r="E17" s="410"/>
      <c r="F17" s="410"/>
      <c r="G17" s="410"/>
      <c r="H17" s="410"/>
      <c r="I17" s="410"/>
      <c r="J17" s="410"/>
      <c r="K17" s="410"/>
      <c r="L17" s="410"/>
      <c r="M17" s="410"/>
      <c r="N17" s="410"/>
      <c r="O17" s="410"/>
      <c r="P17" s="410"/>
      <c r="Q17" s="411"/>
      <c r="R17" s="112"/>
      <c r="S17" s="112"/>
      <c r="T17" s="112"/>
      <c r="U17" s="112"/>
      <c r="V17" s="112"/>
      <c r="W17" s="112"/>
      <c r="X17" s="112"/>
      <c r="Y17" s="112"/>
      <c r="Z17" s="112"/>
      <c r="AA17" s="112"/>
    </row>
    <row r="18" spans="2:27" ht="15" x14ac:dyDescent="0.25">
      <c r="B18" s="400" t="s">
        <v>500</v>
      </c>
      <c r="C18" s="423">
        <f>C3</f>
        <v>1</v>
      </c>
      <c r="D18" s="423">
        <f t="shared" ref="D18:O18" si="9">D3</f>
        <v>2</v>
      </c>
      <c r="E18" s="423">
        <f t="shared" si="9"/>
        <v>3</v>
      </c>
      <c r="F18" s="423">
        <f t="shared" si="9"/>
        <v>4</v>
      </c>
      <c r="G18" s="423">
        <f t="shared" si="9"/>
        <v>5</v>
      </c>
      <c r="H18" s="423">
        <f t="shared" si="9"/>
        <v>6</v>
      </c>
      <c r="I18" s="423">
        <f t="shared" si="9"/>
        <v>7</v>
      </c>
      <c r="J18" s="423">
        <f t="shared" si="9"/>
        <v>8</v>
      </c>
      <c r="K18" s="423">
        <f t="shared" si="9"/>
        <v>9</v>
      </c>
      <c r="L18" s="423">
        <f t="shared" si="9"/>
        <v>10</v>
      </c>
      <c r="M18" s="423">
        <f t="shared" si="9"/>
        <v>11</v>
      </c>
      <c r="N18" s="423">
        <f t="shared" si="9"/>
        <v>12</v>
      </c>
      <c r="O18" s="423">
        <f t="shared" si="9"/>
        <v>13</v>
      </c>
      <c r="P18" s="403" t="s">
        <v>144</v>
      </c>
      <c r="Q18" s="412" t="s">
        <v>482</v>
      </c>
      <c r="R18" s="112"/>
      <c r="S18" s="112"/>
      <c r="T18" s="112"/>
      <c r="U18" s="112"/>
      <c r="V18" s="112"/>
      <c r="W18" s="112"/>
      <c r="X18" s="112"/>
      <c r="Y18" s="112"/>
      <c r="Z18" s="112"/>
      <c r="AA18" s="112"/>
    </row>
    <row r="19" spans="2:27" x14ac:dyDescent="0.2">
      <c r="B19" s="402" t="s">
        <v>499</v>
      </c>
      <c r="C19" s="471"/>
      <c r="D19" s="471"/>
      <c r="E19" s="471"/>
      <c r="F19" s="471"/>
      <c r="G19" s="471"/>
      <c r="H19" s="471"/>
      <c r="I19" s="471"/>
      <c r="J19" s="471"/>
      <c r="K19" s="471"/>
      <c r="L19" s="471"/>
      <c r="M19" s="471"/>
      <c r="N19" s="471"/>
      <c r="O19" s="471"/>
      <c r="P19" s="406">
        <f>SUM(C19:O19)</f>
        <v>0</v>
      </c>
      <c r="Q19" s="405">
        <f t="shared" ref="Q19:Q23" si="10">SUM(K19:O19)</f>
        <v>0</v>
      </c>
      <c r="R19" s="112"/>
      <c r="S19" s="416" t="s">
        <v>500</v>
      </c>
      <c r="T19" s="416"/>
      <c r="U19" s="416"/>
      <c r="V19" s="416"/>
      <c r="W19" s="416"/>
      <c r="X19" s="416"/>
      <c r="Y19" s="416"/>
      <c r="Z19" s="416"/>
      <c r="AA19" s="416"/>
    </row>
    <row r="20" spans="2:27" x14ac:dyDescent="0.2">
      <c r="B20" s="402" t="s">
        <v>501</v>
      </c>
      <c r="C20" s="471"/>
      <c r="D20" s="471"/>
      <c r="E20" s="471"/>
      <c r="F20" s="471"/>
      <c r="G20" s="471"/>
      <c r="H20" s="471"/>
      <c r="I20" s="471"/>
      <c r="J20" s="471"/>
      <c r="K20" s="471"/>
      <c r="L20" s="471"/>
      <c r="M20" s="471"/>
      <c r="N20" s="471"/>
      <c r="O20" s="471"/>
      <c r="P20" s="406">
        <f t="shared" ref="P20:P23" si="11">SUM(C20:O20)</f>
        <v>0</v>
      </c>
      <c r="Q20" s="405">
        <f t="shared" si="10"/>
        <v>0</v>
      </c>
      <c r="R20" s="112"/>
      <c r="S20" s="417" t="s">
        <v>502</v>
      </c>
      <c r="T20" s="417"/>
      <c r="U20" s="417"/>
      <c r="V20" s="417"/>
      <c r="W20" s="417"/>
      <c r="X20" s="417"/>
      <c r="Y20" s="417"/>
      <c r="Z20" s="417"/>
      <c r="AA20" s="417"/>
    </row>
    <row r="21" spans="2:27" x14ac:dyDescent="0.2">
      <c r="B21" s="402" t="s">
        <v>503</v>
      </c>
      <c r="C21" s="471"/>
      <c r="D21" s="471"/>
      <c r="E21" s="471"/>
      <c r="F21" s="471"/>
      <c r="G21" s="471"/>
      <c r="H21" s="471"/>
      <c r="I21" s="471"/>
      <c r="J21" s="471"/>
      <c r="K21" s="471"/>
      <c r="L21" s="471"/>
      <c r="M21" s="471"/>
      <c r="N21" s="471"/>
      <c r="O21" s="471"/>
      <c r="P21" s="406">
        <f t="shared" si="11"/>
        <v>0</v>
      </c>
      <c r="Q21" s="405">
        <f t="shared" si="10"/>
        <v>0</v>
      </c>
      <c r="R21" s="112"/>
      <c r="S21" s="417" t="s">
        <v>504</v>
      </c>
      <c r="T21" s="417"/>
      <c r="U21" s="417"/>
      <c r="V21" s="417"/>
      <c r="W21" s="417"/>
      <c r="X21" s="417"/>
      <c r="Y21" s="417"/>
      <c r="Z21" s="417"/>
      <c r="AA21" s="417"/>
    </row>
    <row r="22" spans="2:27" x14ac:dyDescent="0.2">
      <c r="B22" s="402" t="s">
        <v>505</v>
      </c>
      <c r="C22" s="471"/>
      <c r="D22" s="471"/>
      <c r="E22" s="471"/>
      <c r="F22" s="471"/>
      <c r="G22" s="471"/>
      <c r="H22" s="471"/>
      <c r="I22" s="471"/>
      <c r="J22" s="471"/>
      <c r="K22" s="471"/>
      <c r="L22" s="471"/>
      <c r="M22" s="471"/>
      <c r="N22" s="471"/>
      <c r="O22" s="471"/>
      <c r="P22" s="406">
        <f t="shared" si="11"/>
        <v>0</v>
      </c>
      <c r="Q22" s="405">
        <f t="shared" si="10"/>
        <v>0</v>
      </c>
      <c r="R22" s="112"/>
      <c r="S22" s="417" t="s">
        <v>506</v>
      </c>
      <c r="T22" s="417"/>
      <c r="U22" s="417"/>
      <c r="V22" s="417"/>
      <c r="W22" s="417"/>
      <c r="X22" s="417"/>
      <c r="Y22" s="417"/>
      <c r="Z22" s="417"/>
      <c r="AA22" s="417"/>
    </row>
    <row r="23" spans="2:27" x14ac:dyDescent="0.2">
      <c r="B23" s="413" t="s">
        <v>507</v>
      </c>
      <c r="C23" s="471"/>
      <c r="D23" s="471"/>
      <c r="E23" s="471"/>
      <c r="F23" s="471"/>
      <c r="G23" s="471"/>
      <c r="H23" s="471"/>
      <c r="I23" s="471"/>
      <c r="J23" s="471"/>
      <c r="K23" s="471"/>
      <c r="L23" s="471"/>
      <c r="M23" s="471"/>
      <c r="N23" s="471"/>
      <c r="O23" s="471"/>
      <c r="P23" s="406">
        <f t="shared" si="11"/>
        <v>0</v>
      </c>
      <c r="Q23" s="405">
        <f t="shared" si="10"/>
        <v>0</v>
      </c>
      <c r="R23" s="112"/>
      <c r="S23" s="417" t="s">
        <v>508</v>
      </c>
      <c r="T23" s="417"/>
      <c r="U23" s="417"/>
      <c r="V23" s="417"/>
      <c r="W23" s="417"/>
      <c r="X23" s="417"/>
      <c r="Y23" s="417"/>
      <c r="Z23" s="417"/>
      <c r="AA23" s="417"/>
    </row>
    <row r="24" spans="2:27" x14ac:dyDescent="0.2">
      <c r="B24" s="407" t="s">
        <v>509</v>
      </c>
      <c r="C24" s="401">
        <f t="shared" ref="C24:L24" si="12">C8</f>
        <v>0</v>
      </c>
      <c r="D24" s="401">
        <f t="shared" si="12"/>
        <v>0</v>
      </c>
      <c r="E24" s="401">
        <f t="shared" si="12"/>
        <v>0</v>
      </c>
      <c r="F24" s="401">
        <f t="shared" si="12"/>
        <v>0</v>
      </c>
      <c r="G24" s="401">
        <f t="shared" si="12"/>
        <v>0</v>
      </c>
      <c r="H24" s="401">
        <f t="shared" si="12"/>
        <v>0</v>
      </c>
      <c r="I24" s="401">
        <f t="shared" si="12"/>
        <v>0</v>
      </c>
      <c r="J24" s="401">
        <f t="shared" si="12"/>
        <v>0</v>
      </c>
      <c r="K24" s="401">
        <f t="shared" si="12"/>
        <v>0</v>
      </c>
      <c r="L24" s="401">
        <f t="shared" si="12"/>
        <v>0</v>
      </c>
      <c r="M24" s="401">
        <f>M8</f>
        <v>0</v>
      </c>
      <c r="N24" s="401">
        <f t="shared" ref="N24:O24" si="13">N8</f>
        <v>0</v>
      </c>
      <c r="O24" s="401">
        <f t="shared" si="13"/>
        <v>0</v>
      </c>
      <c r="P24" s="401">
        <f t="shared" ref="P24:Q24" si="14">SUM(P19:P23)</f>
        <v>0</v>
      </c>
      <c r="Q24" s="401">
        <f t="shared" si="14"/>
        <v>0</v>
      </c>
      <c r="R24" s="112"/>
      <c r="S24" s="417" t="s">
        <v>510</v>
      </c>
      <c r="T24" s="417"/>
      <c r="U24" s="417"/>
      <c r="V24" s="417"/>
      <c r="W24" s="417"/>
      <c r="X24" s="417"/>
      <c r="Y24" s="417"/>
      <c r="Z24" s="417"/>
      <c r="AA24" s="417"/>
    </row>
    <row r="25" spans="2:27" x14ac:dyDescent="0.2">
      <c r="B25" s="414"/>
      <c r="C25" s="415"/>
      <c r="D25" s="415"/>
      <c r="E25" s="415"/>
      <c r="F25" s="415"/>
      <c r="G25" s="415"/>
      <c r="H25" s="415"/>
      <c r="I25" s="415"/>
      <c r="J25" s="415"/>
      <c r="K25" s="415"/>
      <c r="L25" s="415"/>
      <c r="M25" s="415"/>
      <c r="N25" s="415"/>
      <c r="O25" s="415"/>
      <c r="P25" s="415"/>
      <c r="Q25" s="415"/>
      <c r="R25" s="112"/>
      <c r="S25" s="417" t="s">
        <v>511</v>
      </c>
      <c r="T25" s="417"/>
      <c r="U25" s="417"/>
      <c r="V25" s="417"/>
      <c r="W25" s="417"/>
      <c r="X25" s="417"/>
      <c r="Y25" s="417"/>
      <c r="Z25" s="417"/>
      <c r="AA25" s="417"/>
    </row>
    <row r="26" spans="2:27" x14ac:dyDescent="0.2">
      <c r="C26" s="50"/>
      <c r="D26" s="50"/>
      <c r="E26" s="50"/>
      <c r="F26" s="50"/>
      <c r="G26" s="50"/>
      <c r="H26" s="50"/>
      <c r="I26" s="50"/>
      <c r="J26" s="50"/>
      <c r="K26" s="50"/>
      <c r="L26" s="50"/>
      <c r="M26" s="50"/>
      <c r="N26" s="50"/>
      <c r="O26" s="50"/>
      <c r="P26" s="50"/>
      <c r="Q26" s="47"/>
    </row>
    <row r="27" spans="2:27" ht="15" x14ac:dyDescent="0.25">
      <c r="B27" s="201"/>
      <c r="C27" s="201"/>
      <c r="D27" s="201"/>
      <c r="E27" s="201"/>
      <c r="F27" s="201"/>
      <c r="G27" s="201"/>
      <c r="H27" s="201"/>
      <c r="I27" s="201"/>
      <c r="J27" s="201"/>
      <c r="K27" s="201"/>
      <c r="L27" s="201"/>
      <c r="M27" s="201"/>
      <c r="N27" s="201"/>
      <c r="O27" s="201"/>
      <c r="P27" s="201"/>
      <c r="Q27" s="78"/>
    </row>
    <row r="28" spans="2:27" x14ac:dyDescent="0.2">
      <c r="B28" s="52"/>
      <c r="C28" s="53"/>
      <c r="D28" s="53"/>
      <c r="E28" s="53"/>
      <c r="F28" s="53"/>
      <c r="G28" s="53"/>
      <c r="H28" s="53"/>
      <c r="I28" s="53"/>
      <c r="J28" s="53"/>
      <c r="K28" s="53"/>
      <c r="L28" s="53"/>
      <c r="M28" s="53"/>
      <c r="N28" s="53"/>
      <c r="O28" s="53"/>
      <c r="P28" s="53"/>
    </row>
    <row r="29" spans="2:27" ht="15.75" x14ac:dyDescent="0.25">
      <c r="B29" s="421" t="s">
        <v>624</v>
      </c>
      <c r="C29" s="630">
        <f>C3</f>
        <v>1</v>
      </c>
      <c r="D29" s="630">
        <f t="shared" ref="D29:O29" si="15">D3</f>
        <v>2</v>
      </c>
      <c r="E29" s="630">
        <f t="shared" si="15"/>
        <v>3</v>
      </c>
      <c r="F29" s="630">
        <f t="shared" si="15"/>
        <v>4</v>
      </c>
      <c r="G29" s="630">
        <f t="shared" si="15"/>
        <v>5</v>
      </c>
      <c r="H29" s="630">
        <f t="shared" si="15"/>
        <v>6</v>
      </c>
      <c r="I29" s="630">
        <f t="shared" si="15"/>
        <v>7</v>
      </c>
      <c r="J29" s="630">
        <f t="shared" si="15"/>
        <v>8</v>
      </c>
      <c r="K29" s="630">
        <f t="shared" si="15"/>
        <v>9</v>
      </c>
      <c r="L29" s="630">
        <f t="shared" si="15"/>
        <v>10</v>
      </c>
      <c r="M29" s="630">
        <f t="shared" si="15"/>
        <v>11</v>
      </c>
      <c r="N29" s="630">
        <f t="shared" si="15"/>
        <v>12</v>
      </c>
      <c r="O29" s="630">
        <f t="shared" si="15"/>
        <v>13</v>
      </c>
      <c r="P29" s="403" t="s">
        <v>144</v>
      </c>
      <c r="Q29" s="412" t="s">
        <v>482</v>
      </c>
      <c r="R29" s="112"/>
      <c r="S29" s="112"/>
      <c r="T29" s="112"/>
      <c r="U29" s="112"/>
      <c r="V29" s="112"/>
      <c r="W29" s="112"/>
      <c r="X29" s="112"/>
      <c r="Y29" s="112"/>
      <c r="Z29" s="112"/>
      <c r="AA29" s="112"/>
    </row>
    <row r="30" spans="2:27" ht="15" x14ac:dyDescent="0.25">
      <c r="B30" s="631" t="s">
        <v>513</v>
      </c>
      <c r="C30" s="408">
        <f>C24</f>
        <v>0</v>
      </c>
      <c r="D30" s="408">
        <f t="shared" ref="D30:O30" si="16">D24</f>
        <v>0</v>
      </c>
      <c r="E30" s="408">
        <f t="shared" si="16"/>
        <v>0</v>
      </c>
      <c r="F30" s="408">
        <f t="shared" si="16"/>
        <v>0</v>
      </c>
      <c r="G30" s="408">
        <f t="shared" si="16"/>
        <v>0</v>
      </c>
      <c r="H30" s="408">
        <f t="shared" si="16"/>
        <v>0</v>
      </c>
      <c r="I30" s="408">
        <f t="shared" si="16"/>
        <v>0</v>
      </c>
      <c r="J30" s="408">
        <f t="shared" si="16"/>
        <v>0</v>
      </c>
      <c r="K30" s="408">
        <f t="shared" si="16"/>
        <v>0</v>
      </c>
      <c r="L30" s="408">
        <f t="shared" si="16"/>
        <v>0</v>
      </c>
      <c r="M30" s="408">
        <f t="shared" si="16"/>
        <v>0</v>
      </c>
      <c r="N30" s="408">
        <f t="shared" si="16"/>
        <v>0</v>
      </c>
      <c r="O30" s="408">
        <f t="shared" si="16"/>
        <v>0</v>
      </c>
      <c r="P30" s="401">
        <f>SUM(C30:O30)</f>
        <v>0</v>
      </c>
      <c r="Q30" s="405">
        <f t="shared" ref="Q30:Q32" si="17">SUM(K30:O30)</f>
        <v>0</v>
      </c>
      <c r="R30" s="112"/>
      <c r="S30" s="112"/>
      <c r="T30" s="112"/>
      <c r="U30" s="112"/>
      <c r="V30" s="112"/>
      <c r="W30" s="112"/>
      <c r="X30" s="112"/>
      <c r="Y30" s="112"/>
      <c r="Z30" s="112"/>
      <c r="AA30" s="112"/>
    </row>
    <row r="31" spans="2:27" ht="15" x14ac:dyDescent="0.25">
      <c r="B31" s="631" t="s">
        <v>514</v>
      </c>
      <c r="C31" s="471"/>
      <c r="D31" s="471"/>
      <c r="E31" s="471"/>
      <c r="F31" s="471"/>
      <c r="G31" s="471"/>
      <c r="H31" s="471"/>
      <c r="I31" s="471"/>
      <c r="J31" s="471"/>
      <c r="K31" s="471"/>
      <c r="L31" s="471"/>
      <c r="M31" s="471"/>
      <c r="N31" s="471"/>
      <c r="O31" s="471"/>
      <c r="P31" s="401">
        <f t="shared" ref="P31:P32" si="18">SUM(C31:O31)</f>
        <v>0</v>
      </c>
      <c r="Q31" s="405">
        <f t="shared" si="17"/>
        <v>0</v>
      </c>
      <c r="R31" s="112"/>
      <c r="S31" s="112"/>
      <c r="T31" s="112"/>
    </row>
    <row r="32" spans="2:27" ht="15" x14ac:dyDescent="0.25">
      <c r="B32" s="631" t="s">
        <v>515</v>
      </c>
      <c r="C32" s="471"/>
      <c r="D32" s="471"/>
      <c r="E32" s="471"/>
      <c r="F32" s="471"/>
      <c r="G32" s="471"/>
      <c r="H32" s="471"/>
      <c r="I32" s="471"/>
      <c r="J32" s="471"/>
      <c r="K32" s="471"/>
      <c r="L32" s="471"/>
      <c r="M32" s="471"/>
      <c r="N32" s="471"/>
      <c r="O32" s="471"/>
      <c r="P32" s="401">
        <f t="shared" si="18"/>
        <v>0</v>
      </c>
      <c r="Q32" s="405">
        <f t="shared" si="17"/>
        <v>0</v>
      </c>
      <c r="R32" s="112"/>
      <c r="S32" s="112"/>
      <c r="T32" s="112"/>
    </row>
    <row r="33" spans="2:20" ht="15" x14ac:dyDescent="0.25">
      <c r="B33" s="631" t="s">
        <v>516</v>
      </c>
      <c r="C33" s="401">
        <f>SUM(C30:C32)</f>
        <v>0</v>
      </c>
      <c r="D33" s="401">
        <f t="shared" ref="D33:Q33" si="19">SUM(D30:D32)</f>
        <v>0</v>
      </c>
      <c r="E33" s="401">
        <f t="shared" si="19"/>
        <v>0</v>
      </c>
      <c r="F33" s="401">
        <f t="shared" si="19"/>
        <v>0</v>
      </c>
      <c r="G33" s="401">
        <f t="shared" si="19"/>
        <v>0</v>
      </c>
      <c r="H33" s="401">
        <f t="shared" si="19"/>
        <v>0</v>
      </c>
      <c r="I33" s="401">
        <f t="shared" si="19"/>
        <v>0</v>
      </c>
      <c r="J33" s="401">
        <f t="shared" si="19"/>
        <v>0</v>
      </c>
      <c r="K33" s="401">
        <f t="shared" si="19"/>
        <v>0</v>
      </c>
      <c r="L33" s="401">
        <f t="shared" si="19"/>
        <v>0</v>
      </c>
      <c r="M33" s="401">
        <f t="shared" si="19"/>
        <v>0</v>
      </c>
      <c r="N33" s="401">
        <f t="shared" si="19"/>
        <v>0</v>
      </c>
      <c r="O33" s="401">
        <f t="shared" si="19"/>
        <v>0</v>
      </c>
      <c r="P33" s="401">
        <f t="shared" si="19"/>
        <v>0</v>
      </c>
      <c r="Q33" s="401">
        <f t="shared" si="19"/>
        <v>0</v>
      </c>
      <c r="R33" s="112"/>
      <c r="S33" s="112"/>
      <c r="T33" s="112"/>
    </row>
    <row r="34" spans="2:20" ht="15" x14ac:dyDescent="0.25">
      <c r="B34" s="778" t="s">
        <v>517</v>
      </c>
      <c r="C34" s="778"/>
      <c r="D34" s="778"/>
      <c r="E34" s="778"/>
      <c r="F34" s="778"/>
      <c r="G34" s="778"/>
      <c r="H34" s="778"/>
      <c r="I34" s="778"/>
      <c r="J34" s="778"/>
      <c r="K34" s="778"/>
      <c r="L34" s="778"/>
      <c r="M34" s="778"/>
      <c r="N34" s="778"/>
      <c r="O34" s="778"/>
      <c r="P34" s="778"/>
      <c r="Q34" s="778"/>
      <c r="R34" s="631"/>
      <c r="S34" s="631"/>
      <c r="T34" s="631"/>
    </row>
    <row r="35" spans="2:20" x14ac:dyDescent="0.2">
      <c r="C35" s="54"/>
      <c r="D35" s="54"/>
      <c r="E35" s="54"/>
      <c r="F35" s="54"/>
      <c r="G35" s="54"/>
      <c r="H35" s="54"/>
      <c r="I35" s="54"/>
      <c r="J35" s="54"/>
      <c r="K35" s="54"/>
      <c r="L35" s="54"/>
      <c r="M35" s="54"/>
      <c r="N35" s="54"/>
      <c r="O35" s="54"/>
      <c r="P35" s="50"/>
    </row>
    <row r="36" spans="2:20" ht="15.75" x14ac:dyDescent="0.25">
      <c r="B36" s="422" t="s">
        <v>518</v>
      </c>
      <c r="C36" s="630">
        <f>C3</f>
        <v>1</v>
      </c>
      <c r="D36" s="630">
        <f t="shared" ref="D36:O36" si="20">D3</f>
        <v>2</v>
      </c>
      <c r="E36" s="630">
        <f t="shared" si="20"/>
        <v>3</v>
      </c>
      <c r="F36" s="630">
        <f t="shared" si="20"/>
        <v>4</v>
      </c>
      <c r="G36" s="630">
        <f t="shared" si="20"/>
        <v>5</v>
      </c>
      <c r="H36" s="630">
        <f t="shared" si="20"/>
        <v>6</v>
      </c>
      <c r="I36" s="630">
        <f t="shared" si="20"/>
        <v>7</v>
      </c>
      <c r="J36" s="630">
        <f t="shared" si="20"/>
        <v>8</v>
      </c>
      <c r="K36" s="630">
        <f t="shared" si="20"/>
        <v>9</v>
      </c>
      <c r="L36" s="630">
        <f t="shared" si="20"/>
        <v>10</v>
      </c>
      <c r="M36" s="630">
        <f t="shared" si="20"/>
        <v>11</v>
      </c>
      <c r="N36" s="630">
        <f t="shared" si="20"/>
        <v>12</v>
      </c>
      <c r="O36" s="630">
        <f t="shared" si="20"/>
        <v>13</v>
      </c>
      <c r="P36" s="403" t="s">
        <v>144</v>
      </c>
      <c r="Q36" s="412" t="s">
        <v>482</v>
      </c>
      <c r="R36" s="112"/>
      <c r="S36" s="112"/>
      <c r="T36" s="112"/>
    </row>
    <row r="37" spans="2:20" ht="15" x14ac:dyDescent="0.25">
      <c r="B37" s="419" t="s">
        <v>488</v>
      </c>
      <c r="C37" s="634"/>
      <c r="D37" s="634"/>
      <c r="E37" s="634"/>
      <c r="F37" s="634"/>
      <c r="G37" s="634"/>
      <c r="H37" s="634"/>
      <c r="I37" s="634"/>
      <c r="J37" s="634"/>
      <c r="K37" s="634"/>
      <c r="L37" s="634"/>
      <c r="M37" s="634"/>
      <c r="N37" s="634"/>
      <c r="O37" s="634"/>
      <c r="P37" s="401">
        <f t="shared" ref="P37:P38" si="21">SUM(C37:O37)</f>
        <v>0</v>
      </c>
      <c r="Q37" s="405">
        <f t="shared" ref="Q37:Q38" si="22">SUM(K37:O37)</f>
        <v>0</v>
      </c>
      <c r="R37" s="112"/>
      <c r="S37" s="112"/>
      <c r="T37" s="112"/>
    </row>
    <row r="38" spans="2:20" ht="15" x14ac:dyDescent="0.25">
      <c r="B38" s="419" t="s">
        <v>113</v>
      </c>
      <c r="C38" s="634"/>
      <c r="D38" s="634"/>
      <c r="E38" s="634"/>
      <c r="F38" s="634"/>
      <c r="G38" s="634"/>
      <c r="H38" s="634"/>
      <c r="I38" s="634"/>
      <c r="J38" s="634"/>
      <c r="K38" s="634"/>
      <c r="L38" s="634"/>
      <c r="M38" s="634"/>
      <c r="N38" s="634"/>
      <c r="O38" s="634"/>
      <c r="P38" s="401">
        <f t="shared" si="21"/>
        <v>0</v>
      </c>
      <c r="Q38" s="405">
        <f t="shared" si="22"/>
        <v>0</v>
      </c>
      <c r="R38" s="112"/>
      <c r="S38" s="112"/>
      <c r="T38" s="112"/>
    </row>
    <row r="39" spans="2:20" ht="15" x14ac:dyDescent="0.25">
      <c r="B39" s="420" t="s">
        <v>149</v>
      </c>
      <c r="C39" s="401">
        <f>SUM(C37:C38)</f>
        <v>0</v>
      </c>
      <c r="D39" s="401">
        <f t="shared" ref="D39:Q39" si="23">SUM(D37:D38)</f>
        <v>0</v>
      </c>
      <c r="E39" s="401">
        <f t="shared" si="23"/>
        <v>0</v>
      </c>
      <c r="F39" s="401">
        <f t="shared" si="23"/>
        <v>0</v>
      </c>
      <c r="G39" s="401">
        <f t="shared" si="23"/>
        <v>0</v>
      </c>
      <c r="H39" s="401">
        <f t="shared" si="23"/>
        <v>0</v>
      </c>
      <c r="I39" s="401">
        <f t="shared" si="23"/>
        <v>0</v>
      </c>
      <c r="J39" s="401">
        <f t="shared" si="23"/>
        <v>0</v>
      </c>
      <c r="K39" s="401">
        <f t="shared" si="23"/>
        <v>0</v>
      </c>
      <c r="L39" s="401">
        <f t="shared" si="23"/>
        <v>0</v>
      </c>
      <c r="M39" s="401">
        <f t="shared" si="23"/>
        <v>0</v>
      </c>
      <c r="N39" s="401">
        <f t="shared" si="23"/>
        <v>0</v>
      </c>
      <c r="O39" s="401">
        <f t="shared" si="23"/>
        <v>0</v>
      </c>
      <c r="P39" s="401">
        <f t="shared" si="23"/>
        <v>0</v>
      </c>
      <c r="Q39" s="401">
        <f t="shared" si="23"/>
        <v>0</v>
      </c>
      <c r="R39" s="112"/>
      <c r="S39" s="112"/>
      <c r="T39" s="112"/>
    </row>
    <row r="40" spans="2:20" ht="15" x14ac:dyDescent="0.25">
      <c r="B40" s="419"/>
      <c r="C40" s="112"/>
      <c r="D40" s="112"/>
      <c r="E40" s="112"/>
      <c r="F40" s="112"/>
      <c r="G40" s="112"/>
      <c r="H40" s="112"/>
      <c r="I40" s="112"/>
      <c r="J40" s="112"/>
      <c r="K40" s="112"/>
      <c r="L40" s="112"/>
      <c r="M40" s="112"/>
      <c r="N40" s="112"/>
      <c r="O40" s="112"/>
      <c r="P40" s="112"/>
      <c r="Q40" s="112"/>
      <c r="R40" s="112"/>
      <c r="S40" s="112"/>
      <c r="T40" s="112"/>
    </row>
    <row r="41" spans="2:20" ht="15" x14ac:dyDescent="0.25">
      <c r="B41" s="633"/>
      <c r="C41" s="112"/>
      <c r="D41" s="112"/>
      <c r="E41" s="112"/>
      <c r="F41" s="112"/>
      <c r="G41" s="112"/>
      <c r="H41" s="112"/>
      <c r="I41" s="112"/>
      <c r="J41" s="112"/>
      <c r="K41" s="112"/>
      <c r="L41" s="112"/>
      <c r="M41" s="112"/>
      <c r="N41" s="112"/>
      <c r="O41" s="112"/>
      <c r="P41" s="112"/>
      <c r="Q41" s="112"/>
      <c r="R41" s="112"/>
      <c r="S41" s="112"/>
      <c r="T41" s="112"/>
    </row>
    <row r="42" spans="2:20" ht="15" x14ac:dyDescent="0.25">
      <c r="B42" s="633"/>
      <c r="C42" s="112"/>
      <c r="D42" s="112"/>
      <c r="E42" s="112"/>
      <c r="F42" s="112"/>
      <c r="G42" s="112"/>
      <c r="H42" s="112"/>
      <c r="I42" s="112"/>
      <c r="J42" s="112"/>
      <c r="K42" s="112"/>
      <c r="L42" s="112"/>
      <c r="M42" s="112"/>
      <c r="N42" s="112"/>
      <c r="O42" s="112"/>
      <c r="P42" s="112"/>
      <c r="Q42" s="112"/>
      <c r="R42" s="112"/>
      <c r="S42" s="112"/>
      <c r="T42" s="112"/>
    </row>
    <row r="43" spans="2:20" x14ac:dyDescent="0.2">
      <c r="B43" s="329"/>
      <c r="C43" s="53"/>
      <c r="D43" s="53"/>
      <c r="E43" s="53"/>
      <c r="F43" s="53"/>
      <c r="G43" s="53"/>
      <c r="H43" s="53"/>
      <c r="I43" s="53"/>
      <c r="J43" s="53"/>
      <c r="K43" s="53"/>
      <c r="L43" s="53"/>
      <c r="M43" s="53"/>
      <c r="N43" s="53"/>
      <c r="O43" s="53"/>
      <c r="P43" s="53"/>
    </row>
    <row r="47" spans="2:20" x14ac:dyDescent="0.2">
      <c r="C47" s="53"/>
    </row>
  </sheetData>
  <sheetProtection algorithmName="SHA-512" hashValue="eFEhvDnlfacKMc/HUFjYpEp6Z91VzniYkIUVyk9744vnfYlJ9vshosOvVUIVafM4Ja/o4QfIB1JPVWc2PUnDQg==" saltValue="N/EoPpATGnjAU+BSU6o9BA==" spinCount="100000" sheet="1" formatCells="0" formatColumns="0" formatRows="0"/>
  <mergeCells count="1">
    <mergeCell ref="B34:Q34"/>
  </mergeCells>
  <pageMargins left="0.7" right="0.7" top="0.75" bottom="0.75" header="0.3" footer="0.3"/>
  <pageSetup paperSize="9" scale="48"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38">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42578125" customWidth="1"/>
  </cols>
  <sheetData>
    <row r="1" spans="2:27" ht="15.75" x14ac:dyDescent="0.25">
      <c r="B1" s="418" t="s">
        <v>622</v>
      </c>
      <c r="C1" s="112"/>
      <c r="D1" s="196" t="s">
        <v>621</v>
      </c>
      <c r="F1" s="431"/>
      <c r="G1" s="432"/>
      <c r="H1" s="432"/>
      <c r="I1" s="433"/>
      <c r="J1" s="112"/>
      <c r="K1" s="112"/>
      <c r="L1" s="112"/>
      <c r="M1" s="112"/>
      <c r="N1" s="112"/>
      <c r="O1" s="112"/>
      <c r="P1" s="112"/>
      <c r="Q1" s="112"/>
      <c r="R1" s="112"/>
      <c r="S1" s="416" t="s">
        <v>479</v>
      </c>
      <c r="T1" s="416"/>
      <c r="U1" s="416"/>
      <c r="V1" s="416"/>
      <c r="W1" s="416"/>
      <c r="X1" s="416"/>
      <c r="Y1" s="416"/>
      <c r="Z1" s="416"/>
      <c r="AA1" s="416"/>
    </row>
    <row r="2" spans="2:27" x14ac:dyDescent="0.2">
      <c r="B2" s="112"/>
      <c r="C2" s="112"/>
      <c r="D2" s="112"/>
      <c r="E2" s="112"/>
      <c r="F2" s="112"/>
      <c r="G2" s="112"/>
      <c r="H2" s="112"/>
      <c r="I2" s="112"/>
      <c r="J2" s="112"/>
      <c r="K2" s="112"/>
      <c r="L2" s="112"/>
      <c r="M2" s="112"/>
      <c r="N2" s="112"/>
      <c r="O2" s="112"/>
      <c r="P2" s="112"/>
      <c r="Q2" s="112"/>
      <c r="R2" s="112"/>
      <c r="S2" s="416" t="s">
        <v>480</v>
      </c>
      <c r="T2" s="416"/>
      <c r="U2" s="416"/>
      <c r="V2" s="416"/>
      <c r="W2" s="416"/>
      <c r="X2" s="416"/>
      <c r="Y2" s="416"/>
      <c r="Z2" s="416"/>
      <c r="AA2" s="416"/>
    </row>
    <row r="3" spans="2:27" ht="15" x14ac:dyDescent="0.25">
      <c r="B3" s="400" t="s">
        <v>480</v>
      </c>
      <c r="C3" s="423">
        <f>Budsjett!K3</f>
        <v>1</v>
      </c>
      <c r="D3" s="399">
        <f>C3+1</f>
        <v>2</v>
      </c>
      <c r="E3" s="399">
        <f t="shared" ref="E3:O3" si="0">D3+1</f>
        <v>3</v>
      </c>
      <c r="F3" s="399">
        <f t="shared" si="0"/>
        <v>4</v>
      </c>
      <c r="G3" s="399">
        <f t="shared" si="0"/>
        <v>5</v>
      </c>
      <c r="H3" s="399">
        <f t="shared" si="0"/>
        <v>6</v>
      </c>
      <c r="I3" s="399">
        <f t="shared" si="0"/>
        <v>7</v>
      </c>
      <c r="J3" s="399">
        <f t="shared" si="0"/>
        <v>8</v>
      </c>
      <c r="K3" s="399">
        <f t="shared" si="0"/>
        <v>9</v>
      </c>
      <c r="L3" s="399">
        <f t="shared" si="0"/>
        <v>10</v>
      </c>
      <c r="M3" s="399">
        <f t="shared" si="0"/>
        <v>11</v>
      </c>
      <c r="N3" s="399">
        <f t="shared" si="0"/>
        <v>12</v>
      </c>
      <c r="O3" s="399">
        <f t="shared" si="0"/>
        <v>13</v>
      </c>
      <c r="P3" s="403" t="s">
        <v>144</v>
      </c>
      <c r="Q3" s="404" t="s">
        <v>482</v>
      </c>
      <c r="R3" s="112"/>
      <c r="S3" s="417" t="s">
        <v>483</v>
      </c>
      <c r="T3" s="417"/>
      <c r="U3" s="417"/>
      <c r="V3" s="417"/>
      <c r="W3" s="417"/>
      <c r="X3" s="417"/>
      <c r="Y3" s="417"/>
      <c r="Z3" s="417"/>
      <c r="AA3" s="417"/>
    </row>
    <row r="4" spans="2:27" x14ac:dyDescent="0.2">
      <c r="B4" s="402" t="s">
        <v>484</v>
      </c>
      <c r="C4" s="471"/>
      <c r="D4" s="471"/>
      <c r="E4" s="471"/>
      <c r="F4" s="471"/>
      <c r="G4" s="471"/>
      <c r="H4" s="471"/>
      <c r="I4" s="471"/>
      <c r="J4" s="471"/>
      <c r="K4" s="471"/>
      <c r="L4" s="471"/>
      <c r="M4" s="471"/>
      <c r="N4" s="471"/>
      <c r="O4" s="471"/>
      <c r="P4" s="406">
        <f>SUM(C4:O4)</f>
        <v>0</v>
      </c>
      <c r="Q4" s="405">
        <f>SUM(K4:O4)</f>
        <v>0</v>
      </c>
      <c r="R4" s="112"/>
      <c r="S4" s="417" t="s">
        <v>485</v>
      </c>
      <c r="T4" s="417"/>
      <c r="U4" s="417"/>
      <c r="V4" s="417"/>
      <c r="W4" s="417"/>
      <c r="X4" s="417"/>
      <c r="Y4" s="417"/>
      <c r="Z4" s="417"/>
      <c r="AA4" s="417"/>
    </row>
    <row r="5" spans="2:27" x14ac:dyDescent="0.2">
      <c r="B5" s="402" t="s">
        <v>486</v>
      </c>
      <c r="C5" s="471"/>
      <c r="D5" s="471"/>
      <c r="E5" s="471"/>
      <c r="F5" s="471"/>
      <c r="G5" s="471"/>
      <c r="H5" s="471"/>
      <c r="I5" s="471"/>
      <c r="J5" s="471"/>
      <c r="K5" s="471"/>
      <c r="L5" s="471"/>
      <c r="M5" s="471"/>
      <c r="N5" s="471"/>
      <c r="O5" s="471"/>
      <c r="P5" s="406">
        <f t="shared" ref="P5:P7" si="1">SUM(C5:O5)</f>
        <v>0</v>
      </c>
      <c r="Q5" s="405">
        <f t="shared" ref="Q5:Q7" si="2">SUM(K5:O5)</f>
        <v>0</v>
      </c>
      <c r="R5" s="112"/>
      <c r="S5" s="417" t="s">
        <v>487</v>
      </c>
      <c r="T5" s="417"/>
      <c r="U5" s="417"/>
      <c r="V5" s="417"/>
      <c r="W5" s="417"/>
      <c r="X5" s="417"/>
      <c r="Y5" s="417"/>
      <c r="Z5" s="417"/>
      <c r="AA5" s="417"/>
    </row>
    <row r="6" spans="2:27" x14ac:dyDescent="0.2">
      <c r="B6" s="402" t="s">
        <v>488</v>
      </c>
      <c r="C6" s="471"/>
      <c r="D6" s="471"/>
      <c r="E6" s="471"/>
      <c r="F6" s="471"/>
      <c r="G6" s="471"/>
      <c r="H6" s="471"/>
      <c r="I6" s="471"/>
      <c r="J6" s="471"/>
      <c r="K6" s="471"/>
      <c r="L6" s="471"/>
      <c r="M6" s="471"/>
      <c r="N6" s="471"/>
      <c r="O6" s="471"/>
      <c r="P6" s="406">
        <f t="shared" si="1"/>
        <v>0</v>
      </c>
      <c r="Q6" s="405">
        <f t="shared" si="2"/>
        <v>0</v>
      </c>
      <c r="R6" s="112"/>
      <c r="S6" s="417" t="s">
        <v>489</v>
      </c>
      <c r="T6" s="417"/>
      <c r="U6" s="417"/>
      <c r="V6" s="417"/>
      <c r="W6" s="417"/>
      <c r="X6" s="417"/>
      <c r="Y6" s="417"/>
      <c r="Z6" s="417"/>
      <c r="AA6" s="417"/>
    </row>
    <row r="7" spans="2:27" x14ac:dyDescent="0.2">
      <c r="B7" s="402" t="s">
        <v>113</v>
      </c>
      <c r="C7" s="471"/>
      <c r="D7" s="471"/>
      <c r="E7" s="471"/>
      <c r="F7" s="471"/>
      <c r="G7" s="471"/>
      <c r="H7" s="471"/>
      <c r="I7" s="471"/>
      <c r="J7" s="471"/>
      <c r="K7" s="471"/>
      <c r="L7" s="471"/>
      <c r="M7" s="471"/>
      <c r="N7" s="471"/>
      <c r="O7" s="471"/>
      <c r="P7" s="406">
        <f t="shared" si="1"/>
        <v>0</v>
      </c>
      <c r="Q7" s="405">
        <f t="shared" si="2"/>
        <v>0</v>
      </c>
      <c r="R7" s="112"/>
      <c r="S7" s="417" t="s">
        <v>490</v>
      </c>
      <c r="T7" s="417"/>
      <c r="U7" s="417"/>
      <c r="V7" s="417"/>
      <c r="W7" s="417"/>
      <c r="X7" s="417"/>
      <c r="Y7" s="417"/>
      <c r="Z7" s="417"/>
      <c r="AA7" s="417"/>
    </row>
    <row r="8" spans="2:27" x14ac:dyDescent="0.2">
      <c r="B8" s="407" t="s">
        <v>430</v>
      </c>
      <c r="C8" s="401">
        <f>SUM(C4:C7)</f>
        <v>0</v>
      </c>
      <c r="D8" s="401">
        <f t="shared" ref="D8:P8" si="3">SUM(D4:D7)</f>
        <v>0</v>
      </c>
      <c r="E8" s="401">
        <f t="shared" si="3"/>
        <v>0</v>
      </c>
      <c r="F8" s="401">
        <f t="shared" si="3"/>
        <v>0</v>
      </c>
      <c r="G8" s="401">
        <f t="shared" si="3"/>
        <v>0</v>
      </c>
      <c r="H8" s="401">
        <f t="shared" si="3"/>
        <v>0</v>
      </c>
      <c r="I8" s="401">
        <f t="shared" si="3"/>
        <v>0</v>
      </c>
      <c r="J8" s="401">
        <f t="shared" si="3"/>
        <v>0</v>
      </c>
      <c r="K8" s="401">
        <f t="shared" si="3"/>
        <v>0</v>
      </c>
      <c r="L8" s="401">
        <f t="shared" si="3"/>
        <v>0</v>
      </c>
      <c r="M8" s="401">
        <f t="shared" si="3"/>
        <v>0</v>
      </c>
      <c r="N8" s="401">
        <f t="shared" si="3"/>
        <v>0</v>
      </c>
      <c r="O8" s="401">
        <f t="shared" si="3"/>
        <v>0</v>
      </c>
      <c r="P8" s="401">
        <f t="shared" si="3"/>
        <v>0</v>
      </c>
      <c r="Q8" s="401">
        <f>SUM(Q4:Q7)</f>
        <v>0</v>
      </c>
      <c r="R8" s="112"/>
      <c r="S8" s="417" t="s">
        <v>491</v>
      </c>
      <c r="T8" s="417"/>
      <c r="U8" s="417"/>
      <c r="V8" s="417"/>
      <c r="W8" s="417"/>
      <c r="X8" s="417"/>
      <c r="Y8" s="417"/>
      <c r="Z8" s="417"/>
      <c r="AA8" s="417"/>
    </row>
    <row r="9" spans="2:27" x14ac:dyDescent="0.2">
      <c r="B9" s="409"/>
      <c r="C9" s="410"/>
      <c r="D9" s="410"/>
      <c r="E9" s="410"/>
      <c r="F9" s="410"/>
      <c r="G9" s="410"/>
      <c r="H9" s="410"/>
      <c r="I9" s="410"/>
      <c r="J9" s="410"/>
      <c r="K9" s="410"/>
      <c r="L9" s="410"/>
      <c r="M9" s="410"/>
      <c r="N9" s="410"/>
      <c r="O9" s="410"/>
      <c r="P9" s="410"/>
      <c r="Q9" s="411"/>
      <c r="R9" s="112"/>
      <c r="S9" s="112"/>
      <c r="T9" s="112"/>
      <c r="U9" s="112"/>
      <c r="V9" s="112"/>
      <c r="W9" s="112"/>
      <c r="X9" s="112"/>
      <c r="Y9" s="112"/>
      <c r="Z9" s="112"/>
      <c r="AA9" s="112"/>
    </row>
    <row r="10" spans="2:27" ht="15" x14ac:dyDescent="0.25">
      <c r="B10" s="400" t="s">
        <v>623</v>
      </c>
      <c r="C10" s="423">
        <f>C3</f>
        <v>1</v>
      </c>
      <c r="D10" s="423">
        <f t="shared" ref="D10:O10" si="4">D3</f>
        <v>2</v>
      </c>
      <c r="E10" s="423">
        <f t="shared" si="4"/>
        <v>3</v>
      </c>
      <c r="F10" s="423">
        <f t="shared" si="4"/>
        <v>4</v>
      </c>
      <c r="G10" s="423">
        <f t="shared" si="4"/>
        <v>5</v>
      </c>
      <c r="H10" s="423">
        <f t="shared" si="4"/>
        <v>6</v>
      </c>
      <c r="I10" s="423">
        <f t="shared" si="4"/>
        <v>7</v>
      </c>
      <c r="J10" s="423">
        <f t="shared" si="4"/>
        <v>8</v>
      </c>
      <c r="K10" s="423">
        <f t="shared" si="4"/>
        <v>9</v>
      </c>
      <c r="L10" s="423">
        <f t="shared" si="4"/>
        <v>10</v>
      </c>
      <c r="M10" s="423">
        <f t="shared" si="4"/>
        <v>11</v>
      </c>
      <c r="N10" s="423">
        <f t="shared" si="4"/>
        <v>12</v>
      </c>
      <c r="O10" s="423">
        <f t="shared" si="4"/>
        <v>13</v>
      </c>
      <c r="P10" s="403" t="s">
        <v>144</v>
      </c>
      <c r="Q10" s="412" t="s">
        <v>482</v>
      </c>
      <c r="R10" s="112"/>
      <c r="S10" s="112"/>
      <c r="T10" s="112"/>
      <c r="U10" s="112"/>
      <c r="V10" s="112"/>
      <c r="W10" s="112"/>
      <c r="X10" s="112"/>
      <c r="Y10" s="112"/>
      <c r="Z10" s="112"/>
      <c r="AA10" s="112"/>
    </row>
    <row r="11" spans="2:27" x14ac:dyDescent="0.2">
      <c r="B11" s="402" t="s">
        <v>493</v>
      </c>
      <c r="C11" s="471"/>
      <c r="D11" s="471"/>
      <c r="E11" s="471"/>
      <c r="F11" s="471"/>
      <c r="G11" s="471"/>
      <c r="H11" s="471"/>
      <c r="I11" s="471"/>
      <c r="J11" s="471"/>
      <c r="K11" s="471"/>
      <c r="L11" s="471"/>
      <c r="M11" s="471"/>
      <c r="N11" s="471"/>
      <c r="O11" s="471"/>
      <c r="P11" s="406">
        <f>SUM(C11:O11)</f>
        <v>0</v>
      </c>
      <c r="Q11" s="405">
        <f t="shared" ref="Q11:Q15" si="5">SUM(K11:O11)</f>
        <v>0</v>
      </c>
      <c r="R11" s="112"/>
      <c r="S11" s="416" t="s">
        <v>494</v>
      </c>
      <c r="T11" s="416"/>
      <c r="U11" s="416"/>
      <c r="V11" s="416"/>
      <c r="W11" s="416"/>
      <c r="X11" s="416"/>
      <c r="Y11" s="416"/>
      <c r="Z11" s="416"/>
      <c r="AA11" s="416"/>
    </row>
    <row r="12" spans="2:27" x14ac:dyDescent="0.2">
      <c r="B12" s="402" t="s">
        <v>495</v>
      </c>
      <c r="C12" s="471"/>
      <c r="D12" s="471"/>
      <c r="E12" s="471"/>
      <c r="F12" s="471"/>
      <c r="G12" s="471"/>
      <c r="H12" s="471"/>
      <c r="I12" s="471"/>
      <c r="J12" s="471"/>
      <c r="K12" s="471"/>
      <c r="L12" s="471"/>
      <c r="M12" s="471"/>
      <c r="N12" s="471"/>
      <c r="O12" s="471"/>
      <c r="P12" s="406">
        <f t="shared" ref="P12:P15" si="6">SUM(C12:O12)</f>
        <v>0</v>
      </c>
      <c r="Q12" s="405">
        <f t="shared" si="5"/>
        <v>0</v>
      </c>
      <c r="R12" s="112"/>
      <c r="S12" s="417" t="s">
        <v>496</v>
      </c>
      <c r="T12" s="417"/>
      <c r="U12" s="417"/>
      <c r="V12" s="417"/>
      <c r="W12" s="417"/>
      <c r="X12" s="417"/>
      <c r="Y12" s="417"/>
      <c r="Z12" s="417"/>
      <c r="AA12" s="417"/>
    </row>
    <row r="13" spans="2:27" x14ac:dyDescent="0.2">
      <c r="B13" s="402" t="s">
        <v>497</v>
      </c>
      <c r="C13" s="405">
        <f>C8-C11-C12-C14-C15</f>
        <v>0</v>
      </c>
      <c r="D13" s="405">
        <f t="shared" ref="D13:O13" si="7">D8-D11-D12-D14-D15</f>
        <v>0</v>
      </c>
      <c r="E13" s="405">
        <f t="shared" si="7"/>
        <v>0</v>
      </c>
      <c r="F13" s="405">
        <f t="shared" si="7"/>
        <v>0</v>
      </c>
      <c r="G13" s="405">
        <f t="shared" si="7"/>
        <v>0</v>
      </c>
      <c r="H13" s="405">
        <f t="shared" si="7"/>
        <v>0</v>
      </c>
      <c r="I13" s="405">
        <f t="shared" si="7"/>
        <v>0</v>
      </c>
      <c r="J13" s="405">
        <f t="shared" si="7"/>
        <v>0</v>
      </c>
      <c r="K13" s="405">
        <f t="shared" si="7"/>
        <v>0</v>
      </c>
      <c r="L13" s="405">
        <f t="shared" si="7"/>
        <v>0</v>
      </c>
      <c r="M13" s="405">
        <f t="shared" si="7"/>
        <v>0</v>
      </c>
      <c r="N13" s="405">
        <f t="shared" si="7"/>
        <v>0</v>
      </c>
      <c r="O13" s="405">
        <f t="shared" si="7"/>
        <v>0</v>
      </c>
      <c r="P13" s="406">
        <f t="shared" si="6"/>
        <v>0</v>
      </c>
      <c r="Q13" s="405">
        <f t="shared" si="5"/>
        <v>0</v>
      </c>
      <c r="R13" s="112"/>
      <c r="S13" s="112"/>
      <c r="T13" s="112"/>
      <c r="U13" s="112"/>
      <c r="V13" s="112"/>
      <c r="W13" s="112"/>
      <c r="X13" s="112"/>
      <c r="Y13" s="112"/>
      <c r="Z13" s="112"/>
      <c r="AA13" s="112"/>
    </row>
    <row r="14" spans="2:27" x14ac:dyDescent="0.2">
      <c r="B14" s="402" t="s">
        <v>498</v>
      </c>
      <c r="C14" s="471"/>
      <c r="D14" s="471"/>
      <c r="E14" s="471"/>
      <c r="F14" s="471"/>
      <c r="G14" s="471"/>
      <c r="H14" s="471"/>
      <c r="I14" s="471"/>
      <c r="J14" s="471"/>
      <c r="K14" s="471"/>
      <c r="L14" s="471"/>
      <c r="M14" s="471"/>
      <c r="N14" s="471"/>
      <c r="O14" s="471"/>
      <c r="P14" s="406">
        <f t="shared" si="6"/>
        <v>0</v>
      </c>
      <c r="Q14" s="405">
        <f t="shared" si="5"/>
        <v>0</v>
      </c>
      <c r="R14" s="112"/>
      <c r="S14" s="112"/>
      <c r="T14" s="112"/>
      <c r="U14" s="112"/>
      <c r="V14" s="112"/>
      <c r="W14" s="112"/>
      <c r="X14" s="112"/>
      <c r="Y14" s="112"/>
      <c r="Z14" s="112"/>
      <c r="AA14" s="112"/>
    </row>
    <row r="15" spans="2:27" x14ac:dyDescent="0.2">
      <c r="B15" s="402" t="s">
        <v>436</v>
      </c>
      <c r="C15" s="471"/>
      <c r="D15" s="471"/>
      <c r="E15" s="471"/>
      <c r="F15" s="471"/>
      <c r="G15" s="471"/>
      <c r="H15" s="471"/>
      <c r="I15" s="471"/>
      <c r="J15" s="471"/>
      <c r="K15" s="471"/>
      <c r="L15" s="471"/>
      <c r="M15" s="471"/>
      <c r="N15" s="471"/>
      <c r="O15" s="471"/>
      <c r="P15" s="406">
        <f t="shared" si="6"/>
        <v>0</v>
      </c>
      <c r="Q15" s="405">
        <f t="shared" si="5"/>
        <v>0</v>
      </c>
      <c r="R15" s="112"/>
      <c r="S15" s="112"/>
      <c r="T15" s="112"/>
      <c r="U15" s="112"/>
      <c r="V15" s="112"/>
      <c r="W15" s="112"/>
      <c r="X15" s="112"/>
      <c r="Y15" s="112"/>
      <c r="Z15" s="112"/>
      <c r="AA15" s="112"/>
    </row>
    <row r="16" spans="2:27" x14ac:dyDescent="0.2">
      <c r="B16" s="407" t="s">
        <v>430</v>
      </c>
      <c r="C16" s="401">
        <f>SUM(C11:C15)</f>
        <v>0</v>
      </c>
      <c r="D16" s="401">
        <f t="shared" ref="D16:Q16" si="8">SUM(D11:D15)</f>
        <v>0</v>
      </c>
      <c r="E16" s="401">
        <f t="shared" si="8"/>
        <v>0</v>
      </c>
      <c r="F16" s="401">
        <f t="shared" si="8"/>
        <v>0</v>
      </c>
      <c r="G16" s="401">
        <f t="shared" si="8"/>
        <v>0</v>
      </c>
      <c r="H16" s="401">
        <f t="shared" si="8"/>
        <v>0</v>
      </c>
      <c r="I16" s="401">
        <f t="shared" si="8"/>
        <v>0</v>
      </c>
      <c r="J16" s="401">
        <f t="shared" si="8"/>
        <v>0</v>
      </c>
      <c r="K16" s="401">
        <f t="shared" si="8"/>
        <v>0</v>
      </c>
      <c r="L16" s="401">
        <f t="shared" si="8"/>
        <v>0</v>
      </c>
      <c r="M16" s="401">
        <f t="shared" si="8"/>
        <v>0</v>
      </c>
      <c r="N16" s="401">
        <f t="shared" si="8"/>
        <v>0</v>
      </c>
      <c r="O16" s="401">
        <f t="shared" si="8"/>
        <v>0</v>
      </c>
      <c r="P16" s="401">
        <f t="shared" si="8"/>
        <v>0</v>
      </c>
      <c r="Q16" s="401">
        <f t="shared" si="8"/>
        <v>0</v>
      </c>
      <c r="R16" s="112"/>
      <c r="S16" s="112"/>
      <c r="T16" s="112"/>
      <c r="U16" s="112"/>
      <c r="V16" s="112"/>
      <c r="W16" s="112"/>
      <c r="X16" s="112"/>
      <c r="Y16" s="112"/>
      <c r="Z16" s="112"/>
      <c r="AA16" s="112"/>
    </row>
    <row r="17" spans="2:27" x14ac:dyDescent="0.2">
      <c r="B17" s="409"/>
      <c r="C17" s="410"/>
      <c r="D17" s="410"/>
      <c r="E17" s="410"/>
      <c r="F17" s="410"/>
      <c r="G17" s="410"/>
      <c r="H17" s="410"/>
      <c r="I17" s="410"/>
      <c r="J17" s="410"/>
      <c r="K17" s="410"/>
      <c r="L17" s="410"/>
      <c r="M17" s="410"/>
      <c r="N17" s="410"/>
      <c r="O17" s="410"/>
      <c r="P17" s="410"/>
      <c r="Q17" s="411"/>
      <c r="R17" s="112"/>
      <c r="S17" s="112"/>
      <c r="T17" s="112"/>
      <c r="U17" s="112"/>
      <c r="V17" s="112"/>
      <c r="W17" s="112"/>
      <c r="X17" s="112"/>
      <c r="Y17" s="112"/>
      <c r="Z17" s="112"/>
      <c r="AA17" s="112"/>
    </row>
    <row r="18" spans="2:27" ht="15" x14ac:dyDescent="0.25">
      <c r="B18" s="400" t="s">
        <v>500</v>
      </c>
      <c r="C18" s="423">
        <f>C3</f>
        <v>1</v>
      </c>
      <c r="D18" s="423">
        <f t="shared" ref="D18:O18" si="9">D3</f>
        <v>2</v>
      </c>
      <c r="E18" s="423">
        <f t="shared" si="9"/>
        <v>3</v>
      </c>
      <c r="F18" s="423">
        <f t="shared" si="9"/>
        <v>4</v>
      </c>
      <c r="G18" s="423">
        <f t="shared" si="9"/>
        <v>5</v>
      </c>
      <c r="H18" s="423">
        <f t="shared" si="9"/>
        <v>6</v>
      </c>
      <c r="I18" s="423">
        <f t="shared" si="9"/>
        <v>7</v>
      </c>
      <c r="J18" s="423">
        <f t="shared" si="9"/>
        <v>8</v>
      </c>
      <c r="K18" s="423">
        <f t="shared" si="9"/>
        <v>9</v>
      </c>
      <c r="L18" s="423">
        <f t="shared" si="9"/>
        <v>10</v>
      </c>
      <c r="M18" s="423">
        <f t="shared" si="9"/>
        <v>11</v>
      </c>
      <c r="N18" s="423">
        <f t="shared" si="9"/>
        <v>12</v>
      </c>
      <c r="O18" s="423">
        <f t="shared" si="9"/>
        <v>13</v>
      </c>
      <c r="P18" s="403" t="s">
        <v>144</v>
      </c>
      <c r="Q18" s="412" t="s">
        <v>482</v>
      </c>
      <c r="R18" s="112"/>
      <c r="S18" s="112"/>
      <c r="T18" s="112"/>
      <c r="U18" s="112"/>
      <c r="V18" s="112"/>
      <c r="W18" s="112"/>
      <c r="X18" s="112"/>
      <c r="Y18" s="112"/>
      <c r="Z18" s="112"/>
      <c r="AA18" s="112"/>
    </row>
    <row r="19" spans="2:27" x14ac:dyDescent="0.2">
      <c r="B19" s="402" t="s">
        <v>499</v>
      </c>
      <c r="C19" s="471"/>
      <c r="D19" s="471"/>
      <c r="E19" s="471"/>
      <c r="F19" s="471"/>
      <c r="G19" s="471"/>
      <c r="H19" s="471"/>
      <c r="I19" s="471"/>
      <c r="J19" s="471"/>
      <c r="K19" s="471"/>
      <c r="L19" s="471"/>
      <c r="M19" s="471"/>
      <c r="N19" s="471"/>
      <c r="O19" s="471"/>
      <c r="P19" s="406">
        <f>SUM(C19:O19)</f>
        <v>0</v>
      </c>
      <c r="Q19" s="405">
        <f t="shared" ref="Q19:Q23" si="10">SUM(K19:O19)</f>
        <v>0</v>
      </c>
      <c r="R19" s="112"/>
      <c r="S19" s="416" t="s">
        <v>500</v>
      </c>
      <c r="T19" s="416"/>
      <c r="U19" s="416"/>
      <c r="V19" s="416"/>
      <c r="W19" s="416"/>
      <c r="X19" s="416"/>
      <c r="Y19" s="416"/>
      <c r="Z19" s="416"/>
      <c r="AA19" s="416"/>
    </row>
    <row r="20" spans="2:27" x14ac:dyDescent="0.2">
      <c r="B20" s="402" t="s">
        <v>501</v>
      </c>
      <c r="C20" s="471"/>
      <c r="D20" s="471"/>
      <c r="E20" s="471"/>
      <c r="F20" s="471"/>
      <c r="G20" s="471"/>
      <c r="H20" s="471"/>
      <c r="I20" s="471"/>
      <c r="J20" s="471"/>
      <c r="K20" s="471"/>
      <c r="L20" s="471"/>
      <c r="M20" s="471"/>
      <c r="N20" s="471"/>
      <c r="O20" s="471"/>
      <c r="P20" s="406">
        <f t="shared" ref="P20:P23" si="11">SUM(C20:O20)</f>
        <v>0</v>
      </c>
      <c r="Q20" s="405">
        <f t="shared" si="10"/>
        <v>0</v>
      </c>
      <c r="R20" s="112"/>
      <c r="S20" s="417" t="s">
        <v>502</v>
      </c>
      <c r="T20" s="417"/>
      <c r="U20" s="417"/>
      <c r="V20" s="417"/>
      <c r="W20" s="417"/>
      <c r="X20" s="417"/>
      <c r="Y20" s="417"/>
      <c r="Z20" s="417"/>
      <c r="AA20" s="417"/>
    </row>
    <row r="21" spans="2:27" x14ac:dyDescent="0.2">
      <c r="B21" s="402" t="s">
        <v>503</v>
      </c>
      <c r="C21" s="471"/>
      <c r="D21" s="471"/>
      <c r="E21" s="471"/>
      <c r="F21" s="471"/>
      <c r="G21" s="471"/>
      <c r="H21" s="471"/>
      <c r="I21" s="471"/>
      <c r="J21" s="471"/>
      <c r="K21" s="471"/>
      <c r="L21" s="471"/>
      <c r="M21" s="471"/>
      <c r="N21" s="471"/>
      <c r="O21" s="471"/>
      <c r="P21" s="406">
        <f t="shared" si="11"/>
        <v>0</v>
      </c>
      <c r="Q21" s="405">
        <f t="shared" si="10"/>
        <v>0</v>
      </c>
      <c r="R21" s="112"/>
      <c r="S21" s="417" t="s">
        <v>504</v>
      </c>
      <c r="T21" s="417"/>
      <c r="U21" s="417"/>
      <c r="V21" s="417"/>
      <c r="W21" s="417"/>
      <c r="X21" s="417"/>
      <c r="Y21" s="417"/>
      <c r="Z21" s="417"/>
      <c r="AA21" s="417"/>
    </row>
    <row r="22" spans="2:27" x14ac:dyDescent="0.2">
      <c r="B22" s="402" t="s">
        <v>505</v>
      </c>
      <c r="C22" s="471"/>
      <c r="D22" s="471"/>
      <c r="E22" s="471"/>
      <c r="F22" s="471"/>
      <c r="G22" s="471"/>
      <c r="H22" s="471"/>
      <c r="I22" s="471"/>
      <c r="J22" s="471"/>
      <c r="K22" s="471"/>
      <c r="L22" s="471"/>
      <c r="M22" s="471"/>
      <c r="N22" s="471"/>
      <c r="O22" s="471"/>
      <c r="P22" s="406">
        <f t="shared" si="11"/>
        <v>0</v>
      </c>
      <c r="Q22" s="405">
        <f t="shared" si="10"/>
        <v>0</v>
      </c>
      <c r="R22" s="112"/>
      <c r="S22" s="417" t="s">
        <v>506</v>
      </c>
      <c r="T22" s="417"/>
      <c r="U22" s="417"/>
      <c r="V22" s="417"/>
      <c r="W22" s="417"/>
      <c r="X22" s="417"/>
      <c r="Y22" s="417"/>
      <c r="Z22" s="417"/>
      <c r="AA22" s="417"/>
    </row>
    <row r="23" spans="2:27" x14ac:dyDescent="0.2">
      <c r="B23" s="413" t="s">
        <v>507</v>
      </c>
      <c r="C23" s="471"/>
      <c r="D23" s="471"/>
      <c r="E23" s="471"/>
      <c r="F23" s="471"/>
      <c r="G23" s="471"/>
      <c r="H23" s="471"/>
      <c r="I23" s="471"/>
      <c r="J23" s="471"/>
      <c r="K23" s="471"/>
      <c r="L23" s="471"/>
      <c r="M23" s="471"/>
      <c r="N23" s="471"/>
      <c r="O23" s="471"/>
      <c r="P23" s="406">
        <f t="shared" si="11"/>
        <v>0</v>
      </c>
      <c r="Q23" s="405">
        <f t="shared" si="10"/>
        <v>0</v>
      </c>
      <c r="R23" s="112"/>
      <c r="S23" s="417" t="s">
        <v>508</v>
      </c>
      <c r="T23" s="417"/>
      <c r="U23" s="417"/>
      <c r="V23" s="417"/>
      <c r="W23" s="417"/>
      <c r="X23" s="417"/>
      <c r="Y23" s="417"/>
      <c r="Z23" s="417"/>
      <c r="AA23" s="417"/>
    </row>
    <row r="24" spans="2:27" x14ac:dyDescent="0.2">
      <c r="B24" s="407" t="s">
        <v>509</v>
      </c>
      <c r="C24" s="401">
        <f t="shared" ref="C24:L24" si="12">C8</f>
        <v>0</v>
      </c>
      <c r="D24" s="401">
        <f t="shared" si="12"/>
        <v>0</v>
      </c>
      <c r="E24" s="401">
        <f t="shared" si="12"/>
        <v>0</v>
      </c>
      <c r="F24" s="401">
        <f t="shared" si="12"/>
        <v>0</v>
      </c>
      <c r="G24" s="401">
        <f t="shared" si="12"/>
        <v>0</v>
      </c>
      <c r="H24" s="401">
        <f t="shared" si="12"/>
        <v>0</v>
      </c>
      <c r="I24" s="401">
        <f t="shared" si="12"/>
        <v>0</v>
      </c>
      <c r="J24" s="401">
        <f t="shared" si="12"/>
        <v>0</v>
      </c>
      <c r="K24" s="401">
        <f t="shared" si="12"/>
        <v>0</v>
      </c>
      <c r="L24" s="401">
        <f t="shared" si="12"/>
        <v>0</v>
      </c>
      <c r="M24" s="401">
        <f>M8</f>
        <v>0</v>
      </c>
      <c r="N24" s="401">
        <f t="shared" ref="N24:O24" si="13">N8</f>
        <v>0</v>
      </c>
      <c r="O24" s="401">
        <f t="shared" si="13"/>
        <v>0</v>
      </c>
      <c r="P24" s="401">
        <f t="shared" ref="P24:Q24" si="14">SUM(P19:P23)</f>
        <v>0</v>
      </c>
      <c r="Q24" s="401">
        <f t="shared" si="14"/>
        <v>0</v>
      </c>
      <c r="R24" s="112"/>
      <c r="S24" s="417" t="s">
        <v>510</v>
      </c>
      <c r="T24" s="417"/>
      <c r="U24" s="417"/>
      <c r="V24" s="417"/>
      <c r="W24" s="417"/>
      <c r="X24" s="417"/>
      <c r="Y24" s="417"/>
      <c r="Z24" s="417"/>
      <c r="AA24" s="417"/>
    </row>
    <row r="25" spans="2:27" x14ac:dyDescent="0.2">
      <c r="B25" s="414"/>
      <c r="C25" s="415"/>
      <c r="D25" s="415"/>
      <c r="E25" s="415"/>
      <c r="F25" s="415"/>
      <c r="G25" s="415"/>
      <c r="H25" s="415"/>
      <c r="I25" s="415"/>
      <c r="J25" s="415"/>
      <c r="K25" s="415"/>
      <c r="L25" s="415"/>
      <c r="M25" s="415"/>
      <c r="N25" s="415"/>
      <c r="O25" s="415"/>
      <c r="P25" s="415"/>
      <c r="Q25" s="415"/>
      <c r="R25" s="112"/>
      <c r="S25" s="417" t="s">
        <v>511</v>
      </c>
      <c r="T25" s="417"/>
      <c r="U25" s="417"/>
      <c r="V25" s="417"/>
      <c r="W25" s="417"/>
      <c r="X25" s="417"/>
      <c r="Y25" s="417"/>
      <c r="Z25" s="417"/>
      <c r="AA25" s="417"/>
    </row>
    <row r="26" spans="2:27" x14ac:dyDescent="0.2">
      <c r="C26" s="50"/>
      <c r="D26" s="50"/>
      <c r="E26" s="50"/>
      <c r="F26" s="50"/>
      <c r="G26" s="50"/>
      <c r="H26" s="50"/>
      <c r="I26" s="50"/>
      <c r="J26" s="50"/>
      <c r="K26" s="50"/>
      <c r="L26" s="50"/>
      <c r="M26" s="50"/>
      <c r="N26" s="50"/>
      <c r="O26" s="50"/>
      <c r="P26" s="50"/>
      <c r="Q26" s="47"/>
    </row>
    <row r="27" spans="2:27" ht="15" x14ac:dyDescent="0.25">
      <c r="B27" s="201"/>
      <c r="C27" s="201"/>
      <c r="D27" s="201"/>
      <c r="E27" s="201"/>
      <c r="F27" s="201"/>
      <c r="G27" s="201"/>
      <c r="H27" s="201"/>
      <c r="I27" s="201"/>
      <c r="J27" s="201"/>
      <c r="K27" s="201"/>
      <c r="L27" s="201"/>
      <c r="M27" s="201"/>
      <c r="N27" s="201"/>
      <c r="O27" s="201"/>
      <c r="P27" s="201"/>
      <c r="Q27" s="78"/>
    </row>
    <row r="28" spans="2:27" x14ac:dyDescent="0.2">
      <c r="B28" s="52"/>
      <c r="C28" s="53"/>
      <c r="D28" s="53"/>
      <c r="E28" s="53"/>
      <c r="F28" s="53"/>
      <c r="G28" s="53"/>
      <c r="H28" s="53"/>
      <c r="I28" s="53"/>
      <c r="J28" s="53"/>
      <c r="K28" s="53"/>
      <c r="L28" s="53"/>
      <c r="M28" s="53"/>
      <c r="N28" s="53"/>
      <c r="O28" s="53"/>
      <c r="P28" s="53"/>
    </row>
    <row r="29" spans="2:27" ht="15.75" x14ac:dyDescent="0.25">
      <c r="B29" s="421" t="s">
        <v>624</v>
      </c>
      <c r="C29" s="630">
        <f>C3</f>
        <v>1</v>
      </c>
      <c r="D29" s="630">
        <f t="shared" ref="D29:O29" si="15">D3</f>
        <v>2</v>
      </c>
      <c r="E29" s="630">
        <f t="shared" si="15"/>
        <v>3</v>
      </c>
      <c r="F29" s="630">
        <f t="shared" si="15"/>
        <v>4</v>
      </c>
      <c r="G29" s="630">
        <f t="shared" si="15"/>
        <v>5</v>
      </c>
      <c r="H29" s="630">
        <f t="shared" si="15"/>
        <v>6</v>
      </c>
      <c r="I29" s="630">
        <f t="shared" si="15"/>
        <v>7</v>
      </c>
      <c r="J29" s="630">
        <f t="shared" si="15"/>
        <v>8</v>
      </c>
      <c r="K29" s="630">
        <f t="shared" si="15"/>
        <v>9</v>
      </c>
      <c r="L29" s="630">
        <f t="shared" si="15"/>
        <v>10</v>
      </c>
      <c r="M29" s="630">
        <f t="shared" si="15"/>
        <v>11</v>
      </c>
      <c r="N29" s="630">
        <f t="shared" si="15"/>
        <v>12</v>
      </c>
      <c r="O29" s="630">
        <f t="shared" si="15"/>
        <v>13</v>
      </c>
      <c r="P29" s="403" t="s">
        <v>144</v>
      </c>
      <c r="Q29" s="412" t="s">
        <v>482</v>
      </c>
      <c r="R29" s="112"/>
      <c r="S29" s="112"/>
      <c r="T29" s="112"/>
      <c r="U29" s="112"/>
      <c r="V29" s="112"/>
      <c r="W29" s="112"/>
      <c r="X29" s="112"/>
      <c r="Y29" s="112"/>
      <c r="Z29" s="112"/>
      <c r="AA29" s="112"/>
    </row>
    <row r="30" spans="2:27" ht="15" x14ac:dyDescent="0.25">
      <c r="B30" s="631" t="s">
        <v>513</v>
      </c>
      <c r="C30" s="408">
        <f>C24</f>
        <v>0</v>
      </c>
      <c r="D30" s="408">
        <f t="shared" ref="D30:O30" si="16">D24</f>
        <v>0</v>
      </c>
      <c r="E30" s="408">
        <f t="shared" si="16"/>
        <v>0</v>
      </c>
      <c r="F30" s="408">
        <f t="shared" si="16"/>
        <v>0</v>
      </c>
      <c r="G30" s="408">
        <f t="shared" si="16"/>
        <v>0</v>
      </c>
      <c r="H30" s="408">
        <f t="shared" si="16"/>
        <v>0</v>
      </c>
      <c r="I30" s="408">
        <f t="shared" si="16"/>
        <v>0</v>
      </c>
      <c r="J30" s="408">
        <f t="shared" si="16"/>
        <v>0</v>
      </c>
      <c r="K30" s="408">
        <f t="shared" si="16"/>
        <v>0</v>
      </c>
      <c r="L30" s="408">
        <f t="shared" si="16"/>
        <v>0</v>
      </c>
      <c r="M30" s="408">
        <f t="shared" si="16"/>
        <v>0</v>
      </c>
      <c r="N30" s="408">
        <f t="shared" si="16"/>
        <v>0</v>
      </c>
      <c r="O30" s="408">
        <f t="shared" si="16"/>
        <v>0</v>
      </c>
      <c r="P30" s="401">
        <f>SUM(C30:O30)</f>
        <v>0</v>
      </c>
      <c r="Q30" s="405">
        <f t="shared" ref="Q30:Q32" si="17">SUM(K30:O30)</f>
        <v>0</v>
      </c>
      <c r="R30" s="112"/>
      <c r="S30" s="112"/>
      <c r="T30" s="112"/>
      <c r="U30" s="112"/>
      <c r="V30" s="112"/>
      <c r="W30" s="112"/>
      <c r="X30" s="112"/>
      <c r="Y30" s="112"/>
      <c r="Z30" s="112"/>
      <c r="AA30" s="112"/>
    </row>
    <row r="31" spans="2:27" ht="15" x14ac:dyDescent="0.25">
      <c r="B31" s="631" t="s">
        <v>514</v>
      </c>
      <c r="C31" s="471"/>
      <c r="D31" s="471"/>
      <c r="E31" s="471"/>
      <c r="F31" s="471"/>
      <c r="G31" s="471"/>
      <c r="H31" s="471"/>
      <c r="I31" s="471"/>
      <c r="J31" s="471"/>
      <c r="K31" s="471"/>
      <c r="L31" s="471"/>
      <c r="M31" s="471"/>
      <c r="N31" s="471"/>
      <c r="O31" s="471"/>
      <c r="P31" s="401">
        <f t="shared" ref="P31:P32" si="18">SUM(C31:O31)</f>
        <v>0</v>
      </c>
      <c r="Q31" s="405">
        <f t="shared" si="17"/>
        <v>0</v>
      </c>
      <c r="R31" s="112"/>
      <c r="S31" s="112"/>
      <c r="T31" s="112"/>
    </row>
    <row r="32" spans="2:27" ht="15" x14ac:dyDescent="0.25">
      <c r="B32" s="631" t="s">
        <v>515</v>
      </c>
      <c r="C32" s="471"/>
      <c r="D32" s="471"/>
      <c r="E32" s="471"/>
      <c r="F32" s="471"/>
      <c r="G32" s="471"/>
      <c r="H32" s="471"/>
      <c r="I32" s="471"/>
      <c r="J32" s="471"/>
      <c r="K32" s="471"/>
      <c r="L32" s="471"/>
      <c r="M32" s="471"/>
      <c r="N32" s="471"/>
      <c r="O32" s="471"/>
      <c r="P32" s="401">
        <f t="shared" si="18"/>
        <v>0</v>
      </c>
      <c r="Q32" s="405">
        <f t="shared" si="17"/>
        <v>0</v>
      </c>
      <c r="R32" s="112"/>
      <c r="S32" s="112"/>
      <c r="T32" s="112"/>
    </row>
    <row r="33" spans="2:20" ht="15" x14ac:dyDescent="0.25">
      <c r="B33" s="631" t="s">
        <v>516</v>
      </c>
      <c r="C33" s="401">
        <f>SUM(C30:C32)</f>
        <v>0</v>
      </c>
      <c r="D33" s="401">
        <f t="shared" ref="D33:Q33" si="19">SUM(D30:D32)</f>
        <v>0</v>
      </c>
      <c r="E33" s="401">
        <f t="shared" si="19"/>
        <v>0</v>
      </c>
      <c r="F33" s="401">
        <f t="shared" si="19"/>
        <v>0</v>
      </c>
      <c r="G33" s="401">
        <f t="shared" si="19"/>
        <v>0</v>
      </c>
      <c r="H33" s="401">
        <f t="shared" si="19"/>
        <v>0</v>
      </c>
      <c r="I33" s="401">
        <f t="shared" si="19"/>
        <v>0</v>
      </c>
      <c r="J33" s="401">
        <f t="shared" si="19"/>
        <v>0</v>
      </c>
      <c r="K33" s="401">
        <f t="shared" si="19"/>
        <v>0</v>
      </c>
      <c r="L33" s="401">
        <f t="shared" si="19"/>
        <v>0</v>
      </c>
      <c r="M33" s="401">
        <f t="shared" si="19"/>
        <v>0</v>
      </c>
      <c r="N33" s="401">
        <f t="shared" si="19"/>
        <v>0</v>
      </c>
      <c r="O33" s="401">
        <f t="shared" si="19"/>
        <v>0</v>
      </c>
      <c r="P33" s="401">
        <f t="shared" si="19"/>
        <v>0</v>
      </c>
      <c r="Q33" s="401">
        <f t="shared" si="19"/>
        <v>0</v>
      </c>
      <c r="R33" s="112"/>
      <c r="S33" s="112"/>
      <c r="T33" s="112"/>
    </row>
    <row r="34" spans="2:20" ht="15" x14ac:dyDescent="0.25">
      <c r="B34" s="778" t="s">
        <v>517</v>
      </c>
      <c r="C34" s="778"/>
      <c r="D34" s="778"/>
      <c r="E34" s="778"/>
      <c r="F34" s="778"/>
      <c r="G34" s="778"/>
      <c r="H34" s="778"/>
      <c r="I34" s="778"/>
      <c r="J34" s="778"/>
      <c r="K34" s="778"/>
      <c r="L34" s="778"/>
      <c r="M34" s="778"/>
      <c r="N34" s="778"/>
      <c r="O34" s="778"/>
      <c r="P34" s="778"/>
      <c r="Q34" s="778"/>
      <c r="R34" s="631"/>
      <c r="S34" s="631"/>
      <c r="T34" s="631"/>
    </row>
    <row r="35" spans="2:20" x14ac:dyDescent="0.2">
      <c r="C35" s="54"/>
      <c r="D35" s="54"/>
      <c r="E35" s="54"/>
      <c r="F35" s="54"/>
      <c r="G35" s="54"/>
      <c r="H35" s="54"/>
      <c r="I35" s="54"/>
      <c r="J35" s="54"/>
      <c r="K35" s="54"/>
      <c r="L35" s="54"/>
      <c r="M35" s="54"/>
      <c r="N35" s="54"/>
      <c r="O35" s="54"/>
      <c r="P35" s="50"/>
    </row>
    <row r="36" spans="2:20" ht="15.75" x14ac:dyDescent="0.25">
      <c r="B36" s="422" t="s">
        <v>518</v>
      </c>
      <c r="C36" s="630">
        <f>C3</f>
        <v>1</v>
      </c>
      <c r="D36" s="630">
        <f t="shared" ref="D36:O36" si="20">D3</f>
        <v>2</v>
      </c>
      <c r="E36" s="630">
        <f t="shared" si="20"/>
        <v>3</v>
      </c>
      <c r="F36" s="630">
        <f t="shared" si="20"/>
        <v>4</v>
      </c>
      <c r="G36" s="630">
        <f t="shared" si="20"/>
        <v>5</v>
      </c>
      <c r="H36" s="630">
        <f t="shared" si="20"/>
        <v>6</v>
      </c>
      <c r="I36" s="630">
        <f t="shared" si="20"/>
        <v>7</v>
      </c>
      <c r="J36" s="630">
        <f t="shared" si="20"/>
        <v>8</v>
      </c>
      <c r="K36" s="630">
        <f t="shared" si="20"/>
        <v>9</v>
      </c>
      <c r="L36" s="630">
        <f t="shared" si="20"/>
        <v>10</v>
      </c>
      <c r="M36" s="630">
        <f t="shared" si="20"/>
        <v>11</v>
      </c>
      <c r="N36" s="630">
        <f t="shared" si="20"/>
        <v>12</v>
      </c>
      <c r="O36" s="630">
        <f t="shared" si="20"/>
        <v>13</v>
      </c>
      <c r="P36" s="403" t="s">
        <v>144</v>
      </c>
      <c r="Q36" s="412" t="s">
        <v>482</v>
      </c>
      <c r="R36" s="112"/>
      <c r="S36" s="112"/>
      <c r="T36" s="112"/>
    </row>
    <row r="37" spans="2:20" ht="15" x14ac:dyDescent="0.25">
      <c r="B37" s="419" t="s">
        <v>488</v>
      </c>
      <c r="C37" s="634"/>
      <c r="D37" s="634"/>
      <c r="E37" s="634"/>
      <c r="F37" s="634"/>
      <c r="G37" s="634"/>
      <c r="H37" s="634"/>
      <c r="I37" s="634"/>
      <c r="J37" s="634"/>
      <c r="K37" s="634"/>
      <c r="L37" s="634"/>
      <c r="M37" s="634"/>
      <c r="N37" s="634"/>
      <c r="O37" s="634"/>
      <c r="P37" s="401">
        <f t="shared" ref="P37:P38" si="21">SUM(C37:O37)</f>
        <v>0</v>
      </c>
      <c r="Q37" s="405">
        <f t="shared" ref="Q37:Q38" si="22">SUM(K37:O37)</f>
        <v>0</v>
      </c>
      <c r="R37" s="112"/>
      <c r="S37" s="112"/>
      <c r="T37" s="112"/>
    </row>
    <row r="38" spans="2:20" ht="15" x14ac:dyDescent="0.25">
      <c r="B38" s="419" t="s">
        <v>113</v>
      </c>
      <c r="C38" s="634"/>
      <c r="D38" s="634"/>
      <c r="E38" s="634"/>
      <c r="F38" s="634"/>
      <c r="G38" s="634"/>
      <c r="H38" s="634"/>
      <c r="I38" s="634"/>
      <c r="J38" s="634"/>
      <c r="K38" s="634"/>
      <c r="L38" s="634"/>
      <c r="M38" s="634"/>
      <c r="N38" s="634"/>
      <c r="O38" s="634"/>
      <c r="P38" s="401">
        <f t="shared" si="21"/>
        <v>0</v>
      </c>
      <c r="Q38" s="405">
        <f t="shared" si="22"/>
        <v>0</v>
      </c>
      <c r="R38" s="112"/>
      <c r="S38" s="112"/>
      <c r="T38" s="112"/>
    </row>
    <row r="39" spans="2:20" ht="15" x14ac:dyDescent="0.25">
      <c r="B39" s="420" t="s">
        <v>149</v>
      </c>
      <c r="C39" s="401">
        <f>SUM(C37:C38)</f>
        <v>0</v>
      </c>
      <c r="D39" s="401">
        <f t="shared" ref="D39:Q39" si="23">SUM(D37:D38)</f>
        <v>0</v>
      </c>
      <c r="E39" s="401">
        <f t="shared" si="23"/>
        <v>0</v>
      </c>
      <c r="F39" s="401">
        <f t="shared" si="23"/>
        <v>0</v>
      </c>
      <c r="G39" s="401">
        <f t="shared" si="23"/>
        <v>0</v>
      </c>
      <c r="H39" s="401">
        <f t="shared" si="23"/>
        <v>0</v>
      </c>
      <c r="I39" s="401">
        <f t="shared" si="23"/>
        <v>0</v>
      </c>
      <c r="J39" s="401">
        <f t="shared" si="23"/>
        <v>0</v>
      </c>
      <c r="K39" s="401">
        <f t="shared" si="23"/>
        <v>0</v>
      </c>
      <c r="L39" s="401">
        <f t="shared" si="23"/>
        <v>0</v>
      </c>
      <c r="M39" s="401">
        <f t="shared" si="23"/>
        <v>0</v>
      </c>
      <c r="N39" s="401">
        <f t="shared" si="23"/>
        <v>0</v>
      </c>
      <c r="O39" s="401">
        <f t="shared" si="23"/>
        <v>0</v>
      </c>
      <c r="P39" s="401">
        <f t="shared" si="23"/>
        <v>0</v>
      </c>
      <c r="Q39" s="401">
        <f t="shared" si="23"/>
        <v>0</v>
      </c>
      <c r="R39" s="112"/>
      <c r="S39" s="112"/>
      <c r="T39" s="112"/>
    </row>
    <row r="40" spans="2:20" ht="15" x14ac:dyDescent="0.25">
      <c r="B40" s="419"/>
      <c r="C40" s="112"/>
      <c r="D40" s="112"/>
      <c r="E40" s="112"/>
      <c r="F40" s="112"/>
      <c r="G40" s="112"/>
      <c r="H40" s="112"/>
      <c r="I40" s="112"/>
      <c r="J40" s="112"/>
      <c r="K40" s="112"/>
      <c r="L40" s="112"/>
      <c r="M40" s="112"/>
      <c r="N40" s="112"/>
      <c r="O40" s="112"/>
      <c r="P40" s="112"/>
      <c r="Q40" s="112"/>
      <c r="R40" s="112"/>
      <c r="S40" s="112"/>
      <c r="T40" s="112"/>
    </row>
    <row r="41" spans="2:20" ht="15" x14ac:dyDescent="0.25">
      <c r="B41" s="633"/>
      <c r="C41" s="112"/>
      <c r="D41" s="112"/>
      <c r="E41" s="112"/>
      <c r="F41" s="112"/>
      <c r="G41" s="112"/>
      <c r="H41" s="112"/>
      <c r="I41" s="112"/>
      <c r="J41" s="112"/>
      <c r="K41" s="112"/>
      <c r="L41" s="112"/>
      <c r="M41" s="112"/>
      <c r="N41" s="112"/>
      <c r="O41" s="112"/>
      <c r="P41" s="112"/>
      <c r="Q41" s="112"/>
      <c r="R41" s="112"/>
      <c r="S41" s="112"/>
      <c r="T41" s="112"/>
    </row>
    <row r="42" spans="2:20" ht="15" x14ac:dyDescent="0.25">
      <c r="B42" s="633"/>
      <c r="C42" s="112"/>
      <c r="D42" s="112"/>
      <c r="E42" s="112"/>
      <c r="F42" s="112"/>
      <c r="G42" s="112"/>
      <c r="H42" s="112"/>
      <c r="I42" s="112"/>
      <c r="J42" s="112"/>
      <c r="K42" s="112"/>
      <c r="L42" s="112"/>
      <c r="M42" s="112"/>
      <c r="N42" s="112"/>
      <c r="O42" s="112"/>
      <c r="P42" s="112"/>
      <c r="Q42" s="112"/>
      <c r="R42" s="112"/>
      <c r="S42" s="112"/>
      <c r="T42" s="112"/>
    </row>
    <row r="43" spans="2:20" x14ac:dyDescent="0.2">
      <c r="B43" s="329"/>
      <c r="C43" s="53"/>
      <c r="D43" s="53"/>
      <c r="E43" s="53"/>
      <c r="F43" s="53"/>
      <c r="G43" s="53"/>
      <c r="H43" s="53"/>
      <c r="I43" s="53"/>
      <c r="J43" s="53"/>
      <c r="K43" s="53"/>
      <c r="L43" s="53"/>
      <c r="M43" s="53"/>
      <c r="N43" s="53"/>
      <c r="O43" s="53"/>
      <c r="P43" s="53"/>
    </row>
    <row r="47" spans="2:20" x14ac:dyDescent="0.2">
      <c r="C47" s="53"/>
    </row>
  </sheetData>
  <sheetProtection algorithmName="SHA-512" hashValue="4llR4DCUILQ0W3azM15cGL7py5nd2lP1r55mTbZ50obd0LvjmHCzHt+vjo06VPin2VLow776D79+E8WMvQ2hFA==" saltValue="DE4nPMHGNBf+DNRDHOnR7g==" spinCount="100000" sheet="1" formatCells="0" formatColumns="0" formatRows="0"/>
  <mergeCells count="1">
    <mergeCell ref="B34:Q34"/>
  </mergeCells>
  <pageMargins left="0.7" right="0.7" top="0.75" bottom="0.75" header="0.3" footer="0.3"/>
  <pageSetup paperSize="9" scale="48"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39">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42578125" customWidth="1"/>
  </cols>
  <sheetData>
    <row r="1" spans="2:27" ht="15.75" x14ac:dyDescent="0.25">
      <c r="B1" s="418" t="s">
        <v>622</v>
      </c>
      <c r="C1" s="112"/>
      <c r="D1" s="196" t="s">
        <v>621</v>
      </c>
      <c r="F1" s="431"/>
      <c r="G1" s="432"/>
      <c r="H1" s="432"/>
      <c r="I1" s="433"/>
      <c r="J1" s="112"/>
      <c r="K1" s="112"/>
      <c r="L1" s="112"/>
      <c r="M1" s="112"/>
      <c r="N1" s="112"/>
      <c r="O1" s="112"/>
      <c r="P1" s="112"/>
      <c r="Q1" s="112"/>
      <c r="R1" s="112"/>
      <c r="S1" s="416" t="s">
        <v>479</v>
      </c>
      <c r="T1" s="416"/>
      <c r="U1" s="416"/>
      <c r="V1" s="416"/>
      <c r="W1" s="416"/>
      <c r="X1" s="416"/>
      <c r="Y1" s="416"/>
      <c r="Z1" s="416"/>
      <c r="AA1" s="416"/>
    </row>
    <row r="2" spans="2:27" x14ac:dyDescent="0.2">
      <c r="B2" s="112"/>
      <c r="C2" s="112"/>
      <c r="D2" s="112"/>
      <c r="E2" s="112"/>
      <c r="F2" s="112"/>
      <c r="G2" s="112"/>
      <c r="H2" s="112"/>
      <c r="I2" s="112"/>
      <c r="J2" s="112"/>
      <c r="K2" s="112"/>
      <c r="L2" s="112"/>
      <c r="M2" s="112"/>
      <c r="N2" s="112"/>
      <c r="O2" s="112"/>
      <c r="P2" s="112"/>
      <c r="Q2" s="112"/>
      <c r="R2" s="112"/>
      <c r="S2" s="416" t="s">
        <v>480</v>
      </c>
      <c r="T2" s="416"/>
      <c r="U2" s="416"/>
      <c r="V2" s="416"/>
      <c r="W2" s="416"/>
      <c r="X2" s="416"/>
      <c r="Y2" s="416"/>
      <c r="Z2" s="416"/>
      <c r="AA2" s="416"/>
    </row>
    <row r="3" spans="2:27" ht="15" x14ac:dyDescent="0.25">
      <c r="B3" s="400" t="s">
        <v>480</v>
      </c>
      <c r="C3" s="423">
        <f>Budsjett!K3</f>
        <v>1</v>
      </c>
      <c r="D3" s="399">
        <f>C3+1</f>
        <v>2</v>
      </c>
      <c r="E3" s="399">
        <f t="shared" ref="E3:O3" si="0">D3+1</f>
        <v>3</v>
      </c>
      <c r="F3" s="399">
        <f t="shared" si="0"/>
        <v>4</v>
      </c>
      <c r="G3" s="399">
        <f t="shared" si="0"/>
        <v>5</v>
      </c>
      <c r="H3" s="399">
        <f t="shared" si="0"/>
        <v>6</v>
      </c>
      <c r="I3" s="399">
        <f t="shared" si="0"/>
        <v>7</v>
      </c>
      <c r="J3" s="399">
        <f t="shared" si="0"/>
        <v>8</v>
      </c>
      <c r="K3" s="399">
        <f t="shared" si="0"/>
        <v>9</v>
      </c>
      <c r="L3" s="399">
        <f t="shared" si="0"/>
        <v>10</v>
      </c>
      <c r="M3" s="399">
        <f t="shared" si="0"/>
        <v>11</v>
      </c>
      <c r="N3" s="399">
        <f t="shared" si="0"/>
        <v>12</v>
      </c>
      <c r="O3" s="399">
        <f t="shared" si="0"/>
        <v>13</v>
      </c>
      <c r="P3" s="403" t="s">
        <v>144</v>
      </c>
      <c r="Q3" s="404" t="s">
        <v>482</v>
      </c>
      <c r="R3" s="112"/>
      <c r="S3" s="417" t="s">
        <v>483</v>
      </c>
      <c r="T3" s="417"/>
      <c r="U3" s="417"/>
      <c r="V3" s="417"/>
      <c r="W3" s="417"/>
      <c r="X3" s="417"/>
      <c r="Y3" s="417"/>
      <c r="Z3" s="417"/>
      <c r="AA3" s="417"/>
    </row>
    <row r="4" spans="2:27" x14ac:dyDescent="0.2">
      <c r="B4" s="402" t="s">
        <v>484</v>
      </c>
      <c r="C4" s="471"/>
      <c r="D4" s="471"/>
      <c r="E4" s="471"/>
      <c r="F4" s="471"/>
      <c r="G4" s="471"/>
      <c r="H4" s="471"/>
      <c r="I4" s="471"/>
      <c r="J4" s="471"/>
      <c r="K4" s="471"/>
      <c r="L4" s="471"/>
      <c r="M4" s="471"/>
      <c r="N4" s="471"/>
      <c r="O4" s="471"/>
      <c r="P4" s="406">
        <f>SUM(C4:O4)</f>
        <v>0</v>
      </c>
      <c r="Q4" s="405">
        <f>SUM(K4:O4)</f>
        <v>0</v>
      </c>
      <c r="R4" s="112"/>
      <c r="S4" s="417" t="s">
        <v>485</v>
      </c>
      <c r="T4" s="417"/>
      <c r="U4" s="417"/>
      <c r="V4" s="417"/>
      <c r="W4" s="417"/>
      <c r="X4" s="417"/>
      <c r="Y4" s="417"/>
      <c r="Z4" s="417"/>
      <c r="AA4" s="417"/>
    </row>
    <row r="5" spans="2:27" x14ac:dyDescent="0.2">
      <c r="B5" s="402" t="s">
        <v>486</v>
      </c>
      <c r="C5" s="471"/>
      <c r="D5" s="471"/>
      <c r="E5" s="471"/>
      <c r="F5" s="471"/>
      <c r="G5" s="471"/>
      <c r="H5" s="471"/>
      <c r="I5" s="471"/>
      <c r="J5" s="471"/>
      <c r="K5" s="471"/>
      <c r="L5" s="471"/>
      <c r="M5" s="471"/>
      <c r="N5" s="471"/>
      <c r="O5" s="471"/>
      <c r="P5" s="406">
        <f t="shared" ref="P5:P7" si="1">SUM(C5:O5)</f>
        <v>0</v>
      </c>
      <c r="Q5" s="405">
        <f t="shared" ref="Q5:Q7" si="2">SUM(K5:O5)</f>
        <v>0</v>
      </c>
      <c r="R5" s="112"/>
      <c r="S5" s="417" t="s">
        <v>487</v>
      </c>
      <c r="T5" s="417"/>
      <c r="U5" s="417"/>
      <c r="V5" s="417"/>
      <c r="W5" s="417"/>
      <c r="X5" s="417"/>
      <c r="Y5" s="417"/>
      <c r="Z5" s="417"/>
      <c r="AA5" s="417"/>
    </row>
    <row r="6" spans="2:27" x14ac:dyDescent="0.2">
      <c r="B6" s="402" t="s">
        <v>488</v>
      </c>
      <c r="C6" s="471"/>
      <c r="D6" s="471"/>
      <c r="E6" s="471"/>
      <c r="F6" s="471"/>
      <c r="G6" s="471"/>
      <c r="H6" s="471"/>
      <c r="I6" s="471"/>
      <c r="J6" s="471"/>
      <c r="K6" s="471"/>
      <c r="L6" s="471"/>
      <c r="M6" s="471"/>
      <c r="N6" s="471"/>
      <c r="O6" s="471"/>
      <c r="P6" s="406">
        <f t="shared" si="1"/>
        <v>0</v>
      </c>
      <c r="Q6" s="405">
        <f t="shared" si="2"/>
        <v>0</v>
      </c>
      <c r="R6" s="112"/>
      <c r="S6" s="417" t="s">
        <v>489</v>
      </c>
      <c r="T6" s="417"/>
      <c r="U6" s="417"/>
      <c r="V6" s="417"/>
      <c r="W6" s="417"/>
      <c r="X6" s="417"/>
      <c r="Y6" s="417"/>
      <c r="Z6" s="417"/>
      <c r="AA6" s="417"/>
    </row>
    <row r="7" spans="2:27" x14ac:dyDescent="0.2">
      <c r="B7" s="402" t="s">
        <v>113</v>
      </c>
      <c r="C7" s="471"/>
      <c r="D7" s="471"/>
      <c r="E7" s="471"/>
      <c r="F7" s="471"/>
      <c r="G7" s="471"/>
      <c r="H7" s="471"/>
      <c r="I7" s="471"/>
      <c r="J7" s="471"/>
      <c r="K7" s="471"/>
      <c r="L7" s="471"/>
      <c r="M7" s="471"/>
      <c r="N7" s="471"/>
      <c r="O7" s="471"/>
      <c r="P7" s="406">
        <f t="shared" si="1"/>
        <v>0</v>
      </c>
      <c r="Q7" s="405">
        <f t="shared" si="2"/>
        <v>0</v>
      </c>
      <c r="R7" s="112"/>
      <c r="S7" s="417" t="s">
        <v>490</v>
      </c>
      <c r="T7" s="417"/>
      <c r="U7" s="417"/>
      <c r="V7" s="417"/>
      <c r="W7" s="417"/>
      <c r="X7" s="417"/>
      <c r="Y7" s="417"/>
      <c r="Z7" s="417"/>
      <c r="AA7" s="417"/>
    </row>
    <row r="8" spans="2:27" x14ac:dyDescent="0.2">
      <c r="B8" s="407" t="s">
        <v>430</v>
      </c>
      <c r="C8" s="401">
        <f>SUM(C4:C7)</f>
        <v>0</v>
      </c>
      <c r="D8" s="401">
        <f t="shared" ref="D8:P8" si="3">SUM(D4:D7)</f>
        <v>0</v>
      </c>
      <c r="E8" s="401">
        <f t="shared" si="3"/>
        <v>0</v>
      </c>
      <c r="F8" s="401">
        <f t="shared" si="3"/>
        <v>0</v>
      </c>
      <c r="G8" s="401">
        <f t="shared" si="3"/>
        <v>0</v>
      </c>
      <c r="H8" s="401">
        <f t="shared" si="3"/>
        <v>0</v>
      </c>
      <c r="I8" s="401">
        <f t="shared" si="3"/>
        <v>0</v>
      </c>
      <c r="J8" s="401">
        <f t="shared" si="3"/>
        <v>0</v>
      </c>
      <c r="K8" s="401">
        <f t="shared" si="3"/>
        <v>0</v>
      </c>
      <c r="L8" s="401">
        <f t="shared" si="3"/>
        <v>0</v>
      </c>
      <c r="M8" s="401">
        <f t="shared" si="3"/>
        <v>0</v>
      </c>
      <c r="N8" s="401">
        <f t="shared" si="3"/>
        <v>0</v>
      </c>
      <c r="O8" s="401">
        <f t="shared" si="3"/>
        <v>0</v>
      </c>
      <c r="P8" s="401">
        <f t="shared" si="3"/>
        <v>0</v>
      </c>
      <c r="Q8" s="401">
        <f>SUM(Q4:Q7)</f>
        <v>0</v>
      </c>
      <c r="R8" s="112"/>
      <c r="S8" s="417" t="s">
        <v>491</v>
      </c>
      <c r="T8" s="417"/>
      <c r="U8" s="417"/>
      <c r="V8" s="417"/>
      <c r="W8" s="417"/>
      <c r="X8" s="417"/>
      <c r="Y8" s="417"/>
      <c r="Z8" s="417"/>
      <c r="AA8" s="417"/>
    </row>
    <row r="9" spans="2:27" x14ac:dyDescent="0.2">
      <c r="B9" s="409"/>
      <c r="C9" s="410"/>
      <c r="D9" s="410"/>
      <c r="E9" s="410"/>
      <c r="F9" s="410"/>
      <c r="G9" s="410"/>
      <c r="H9" s="410"/>
      <c r="I9" s="410"/>
      <c r="J9" s="410"/>
      <c r="K9" s="410"/>
      <c r="L9" s="410"/>
      <c r="M9" s="410"/>
      <c r="N9" s="410"/>
      <c r="O9" s="410"/>
      <c r="P9" s="410"/>
      <c r="Q9" s="411"/>
      <c r="R9" s="112"/>
      <c r="S9" s="112"/>
      <c r="T9" s="112"/>
      <c r="U9" s="112"/>
      <c r="V9" s="112"/>
      <c r="W9" s="112"/>
      <c r="X9" s="112"/>
      <c r="Y9" s="112"/>
      <c r="Z9" s="112"/>
      <c r="AA9" s="112"/>
    </row>
    <row r="10" spans="2:27" ht="15" x14ac:dyDescent="0.25">
      <c r="B10" s="400" t="s">
        <v>623</v>
      </c>
      <c r="C10" s="423">
        <f>C3</f>
        <v>1</v>
      </c>
      <c r="D10" s="423">
        <f t="shared" ref="D10:O10" si="4">D3</f>
        <v>2</v>
      </c>
      <c r="E10" s="423">
        <f t="shared" si="4"/>
        <v>3</v>
      </c>
      <c r="F10" s="423">
        <f t="shared" si="4"/>
        <v>4</v>
      </c>
      <c r="G10" s="423">
        <f t="shared" si="4"/>
        <v>5</v>
      </c>
      <c r="H10" s="423">
        <f t="shared" si="4"/>
        <v>6</v>
      </c>
      <c r="I10" s="423">
        <f t="shared" si="4"/>
        <v>7</v>
      </c>
      <c r="J10" s="423">
        <f t="shared" si="4"/>
        <v>8</v>
      </c>
      <c r="K10" s="423">
        <f t="shared" si="4"/>
        <v>9</v>
      </c>
      <c r="L10" s="423">
        <f t="shared" si="4"/>
        <v>10</v>
      </c>
      <c r="M10" s="423">
        <f t="shared" si="4"/>
        <v>11</v>
      </c>
      <c r="N10" s="423">
        <f t="shared" si="4"/>
        <v>12</v>
      </c>
      <c r="O10" s="423">
        <f t="shared" si="4"/>
        <v>13</v>
      </c>
      <c r="P10" s="403" t="s">
        <v>144</v>
      </c>
      <c r="Q10" s="412" t="s">
        <v>482</v>
      </c>
      <c r="R10" s="112"/>
      <c r="S10" s="112"/>
      <c r="T10" s="112"/>
      <c r="U10" s="112"/>
      <c r="V10" s="112"/>
      <c r="W10" s="112"/>
      <c r="X10" s="112"/>
      <c r="Y10" s="112"/>
      <c r="Z10" s="112"/>
      <c r="AA10" s="112"/>
    </row>
    <row r="11" spans="2:27" x14ac:dyDescent="0.2">
      <c r="B11" s="402" t="s">
        <v>493</v>
      </c>
      <c r="C11" s="471"/>
      <c r="D11" s="471"/>
      <c r="E11" s="471"/>
      <c r="F11" s="471"/>
      <c r="G11" s="471"/>
      <c r="H11" s="471"/>
      <c r="I11" s="471"/>
      <c r="J11" s="471"/>
      <c r="K11" s="471"/>
      <c r="L11" s="471"/>
      <c r="M11" s="471"/>
      <c r="N11" s="471"/>
      <c r="O11" s="471"/>
      <c r="P11" s="406">
        <f>SUM(C11:O11)</f>
        <v>0</v>
      </c>
      <c r="Q11" s="405">
        <f t="shared" ref="Q11:Q15" si="5">SUM(K11:O11)</f>
        <v>0</v>
      </c>
      <c r="R11" s="112"/>
      <c r="S11" s="416" t="s">
        <v>494</v>
      </c>
      <c r="T11" s="416"/>
      <c r="U11" s="416"/>
      <c r="V11" s="416"/>
      <c r="W11" s="416"/>
      <c r="X11" s="416"/>
      <c r="Y11" s="416"/>
      <c r="Z11" s="416"/>
      <c r="AA11" s="416"/>
    </row>
    <row r="12" spans="2:27" x14ac:dyDescent="0.2">
      <c r="B12" s="402" t="s">
        <v>495</v>
      </c>
      <c r="C12" s="471"/>
      <c r="D12" s="471"/>
      <c r="E12" s="471"/>
      <c r="F12" s="471"/>
      <c r="G12" s="471"/>
      <c r="H12" s="471"/>
      <c r="I12" s="471"/>
      <c r="J12" s="471"/>
      <c r="K12" s="471"/>
      <c r="L12" s="471"/>
      <c r="M12" s="471"/>
      <c r="N12" s="471"/>
      <c r="O12" s="471"/>
      <c r="P12" s="406">
        <f t="shared" ref="P12:P15" si="6">SUM(C12:O12)</f>
        <v>0</v>
      </c>
      <c r="Q12" s="405">
        <f t="shared" si="5"/>
        <v>0</v>
      </c>
      <c r="R12" s="112"/>
      <c r="S12" s="417" t="s">
        <v>496</v>
      </c>
      <c r="T12" s="417"/>
      <c r="U12" s="417"/>
      <c r="V12" s="417"/>
      <c r="W12" s="417"/>
      <c r="X12" s="417"/>
      <c r="Y12" s="417"/>
      <c r="Z12" s="417"/>
      <c r="AA12" s="417"/>
    </row>
    <row r="13" spans="2:27" x14ac:dyDescent="0.2">
      <c r="B13" s="402" t="s">
        <v>497</v>
      </c>
      <c r="C13" s="405">
        <f>C8-C11-C12-C14-C15</f>
        <v>0</v>
      </c>
      <c r="D13" s="405">
        <f t="shared" ref="D13:O13" si="7">D8-D11-D12-D14-D15</f>
        <v>0</v>
      </c>
      <c r="E13" s="405">
        <f t="shared" si="7"/>
        <v>0</v>
      </c>
      <c r="F13" s="405">
        <f t="shared" si="7"/>
        <v>0</v>
      </c>
      <c r="G13" s="405">
        <f t="shared" si="7"/>
        <v>0</v>
      </c>
      <c r="H13" s="405">
        <f t="shared" si="7"/>
        <v>0</v>
      </c>
      <c r="I13" s="405">
        <f t="shared" si="7"/>
        <v>0</v>
      </c>
      <c r="J13" s="405">
        <f t="shared" si="7"/>
        <v>0</v>
      </c>
      <c r="K13" s="405">
        <f t="shared" si="7"/>
        <v>0</v>
      </c>
      <c r="L13" s="405">
        <f t="shared" si="7"/>
        <v>0</v>
      </c>
      <c r="M13" s="405">
        <f t="shared" si="7"/>
        <v>0</v>
      </c>
      <c r="N13" s="405">
        <f t="shared" si="7"/>
        <v>0</v>
      </c>
      <c r="O13" s="405">
        <f t="shared" si="7"/>
        <v>0</v>
      </c>
      <c r="P13" s="406">
        <f t="shared" si="6"/>
        <v>0</v>
      </c>
      <c r="Q13" s="405">
        <f t="shared" si="5"/>
        <v>0</v>
      </c>
      <c r="R13" s="112"/>
      <c r="S13" s="112"/>
      <c r="T13" s="112"/>
      <c r="U13" s="112"/>
      <c r="V13" s="112"/>
      <c r="W13" s="112"/>
      <c r="X13" s="112"/>
      <c r="Y13" s="112"/>
      <c r="Z13" s="112"/>
      <c r="AA13" s="112"/>
    </row>
    <row r="14" spans="2:27" x14ac:dyDescent="0.2">
      <c r="B14" s="402" t="s">
        <v>498</v>
      </c>
      <c r="C14" s="471"/>
      <c r="D14" s="471"/>
      <c r="E14" s="471"/>
      <c r="F14" s="471"/>
      <c r="G14" s="471"/>
      <c r="H14" s="471"/>
      <c r="I14" s="471"/>
      <c r="J14" s="471"/>
      <c r="K14" s="471"/>
      <c r="L14" s="471"/>
      <c r="M14" s="471"/>
      <c r="N14" s="471"/>
      <c r="O14" s="471"/>
      <c r="P14" s="406">
        <f t="shared" si="6"/>
        <v>0</v>
      </c>
      <c r="Q14" s="405">
        <f t="shared" si="5"/>
        <v>0</v>
      </c>
      <c r="R14" s="112"/>
      <c r="S14" s="112"/>
      <c r="T14" s="112"/>
      <c r="U14" s="112"/>
      <c r="V14" s="112"/>
      <c r="W14" s="112"/>
      <c r="X14" s="112"/>
      <c r="Y14" s="112"/>
      <c r="Z14" s="112"/>
      <c r="AA14" s="112"/>
    </row>
    <row r="15" spans="2:27" x14ac:dyDescent="0.2">
      <c r="B15" s="402" t="s">
        <v>436</v>
      </c>
      <c r="C15" s="471"/>
      <c r="D15" s="471"/>
      <c r="E15" s="471"/>
      <c r="F15" s="471"/>
      <c r="G15" s="471"/>
      <c r="H15" s="471"/>
      <c r="I15" s="471"/>
      <c r="J15" s="471"/>
      <c r="K15" s="471"/>
      <c r="L15" s="471"/>
      <c r="M15" s="471"/>
      <c r="N15" s="471"/>
      <c r="O15" s="471"/>
      <c r="P15" s="406">
        <f t="shared" si="6"/>
        <v>0</v>
      </c>
      <c r="Q15" s="405">
        <f t="shared" si="5"/>
        <v>0</v>
      </c>
      <c r="R15" s="112"/>
      <c r="S15" s="112"/>
      <c r="T15" s="112"/>
      <c r="U15" s="112"/>
      <c r="V15" s="112"/>
      <c r="W15" s="112"/>
      <c r="X15" s="112"/>
      <c r="Y15" s="112"/>
      <c r="Z15" s="112"/>
      <c r="AA15" s="112"/>
    </row>
    <row r="16" spans="2:27" x14ac:dyDescent="0.2">
      <c r="B16" s="407" t="s">
        <v>430</v>
      </c>
      <c r="C16" s="401">
        <f>SUM(C11:C15)</f>
        <v>0</v>
      </c>
      <c r="D16" s="401">
        <f t="shared" ref="D16:Q16" si="8">SUM(D11:D15)</f>
        <v>0</v>
      </c>
      <c r="E16" s="401">
        <f t="shared" si="8"/>
        <v>0</v>
      </c>
      <c r="F16" s="401">
        <f t="shared" si="8"/>
        <v>0</v>
      </c>
      <c r="G16" s="401">
        <f t="shared" si="8"/>
        <v>0</v>
      </c>
      <c r="H16" s="401">
        <f t="shared" si="8"/>
        <v>0</v>
      </c>
      <c r="I16" s="401">
        <f t="shared" si="8"/>
        <v>0</v>
      </c>
      <c r="J16" s="401">
        <f t="shared" si="8"/>
        <v>0</v>
      </c>
      <c r="K16" s="401">
        <f t="shared" si="8"/>
        <v>0</v>
      </c>
      <c r="L16" s="401">
        <f t="shared" si="8"/>
        <v>0</v>
      </c>
      <c r="M16" s="401">
        <f t="shared" si="8"/>
        <v>0</v>
      </c>
      <c r="N16" s="401">
        <f t="shared" si="8"/>
        <v>0</v>
      </c>
      <c r="O16" s="401">
        <f t="shared" si="8"/>
        <v>0</v>
      </c>
      <c r="P16" s="401">
        <f t="shared" si="8"/>
        <v>0</v>
      </c>
      <c r="Q16" s="401">
        <f t="shared" si="8"/>
        <v>0</v>
      </c>
      <c r="R16" s="112"/>
      <c r="S16" s="112"/>
      <c r="T16" s="112"/>
      <c r="U16" s="112"/>
      <c r="V16" s="112"/>
      <c r="W16" s="112"/>
      <c r="X16" s="112"/>
      <c r="Y16" s="112"/>
      <c r="Z16" s="112"/>
      <c r="AA16" s="112"/>
    </row>
    <row r="17" spans="2:27" x14ac:dyDescent="0.2">
      <c r="B17" s="409"/>
      <c r="C17" s="410"/>
      <c r="D17" s="410"/>
      <c r="E17" s="410"/>
      <c r="F17" s="410"/>
      <c r="G17" s="410"/>
      <c r="H17" s="410"/>
      <c r="I17" s="410"/>
      <c r="J17" s="410"/>
      <c r="K17" s="410"/>
      <c r="L17" s="410"/>
      <c r="M17" s="410"/>
      <c r="N17" s="410"/>
      <c r="O17" s="410"/>
      <c r="P17" s="410"/>
      <c r="Q17" s="411"/>
      <c r="R17" s="112"/>
      <c r="S17" s="112"/>
      <c r="T17" s="112"/>
      <c r="U17" s="112"/>
      <c r="V17" s="112"/>
      <c r="W17" s="112"/>
      <c r="X17" s="112"/>
      <c r="Y17" s="112"/>
      <c r="Z17" s="112"/>
      <c r="AA17" s="112"/>
    </row>
    <row r="18" spans="2:27" ht="15" x14ac:dyDescent="0.25">
      <c r="B18" s="400" t="s">
        <v>500</v>
      </c>
      <c r="C18" s="423">
        <f>C3</f>
        <v>1</v>
      </c>
      <c r="D18" s="423">
        <f t="shared" ref="D18:O18" si="9">D3</f>
        <v>2</v>
      </c>
      <c r="E18" s="423">
        <f t="shared" si="9"/>
        <v>3</v>
      </c>
      <c r="F18" s="423">
        <f t="shared" si="9"/>
        <v>4</v>
      </c>
      <c r="G18" s="423">
        <f t="shared" si="9"/>
        <v>5</v>
      </c>
      <c r="H18" s="423">
        <f t="shared" si="9"/>
        <v>6</v>
      </c>
      <c r="I18" s="423">
        <f t="shared" si="9"/>
        <v>7</v>
      </c>
      <c r="J18" s="423">
        <f t="shared" si="9"/>
        <v>8</v>
      </c>
      <c r="K18" s="423">
        <f t="shared" si="9"/>
        <v>9</v>
      </c>
      <c r="L18" s="423">
        <f t="shared" si="9"/>
        <v>10</v>
      </c>
      <c r="M18" s="423">
        <f t="shared" si="9"/>
        <v>11</v>
      </c>
      <c r="N18" s="423">
        <f t="shared" si="9"/>
        <v>12</v>
      </c>
      <c r="O18" s="423">
        <f t="shared" si="9"/>
        <v>13</v>
      </c>
      <c r="P18" s="403" t="s">
        <v>144</v>
      </c>
      <c r="Q18" s="412" t="s">
        <v>482</v>
      </c>
      <c r="R18" s="112"/>
      <c r="S18" s="112"/>
      <c r="T18" s="112"/>
      <c r="U18" s="112"/>
      <c r="V18" s="112"/>
      <c r="W18" s="112"/>
      <c r="X18" s="112"/>
      <c r="Y18" s="112"/>
      <c r="Z18" s="112"/>
      <c r="AA18" s="112"/>
    </row>
    <row r="19" spans="2:27" x14ac:dyDescent="0.2">
      <c r="B19" s="402" t="s">
        <v>499</v>
      </c>
      <c r="C19" s="471"/>
      <c r="D19" s="471"/>
      <c r="E19" s="471"/>
      <c r="F19" s="471"/>
      <c r="G19" s="471"/>
      <c r="H19" s="471"/>
      <c r="I19" s="471"/>
      <c r="J19" s="471"/>
      <c r="K19" s="471"/>
      <c r="L19" s="471"/>
      <c r="M19" s="471"/>
      <c r="N19" s="471"/>
      <c r="O19" s="471"/>
      <c r="P19" s="406">
        <f>SUM(C19:O19)</f>
        <v>0</v>
      </c>
      <c r="Q19" s="405">
        <f t="shared" ref="Q19:Q23" si="10">SUM(K19:O19)</f>
        <v>0</v>
      </c>
      <c r="R19" s="112"/>
      <c r="S19" s="416" t="s">
        <v>500</v>
      </c>
      <c r="T19" s="416"/>
      <c r="U19" s="416"/>
      <c r="V19" s="416"/>
      <c r="W19" s="416"/>
      <c r="X19" s="416"/>
      <c r="Y19" s="416"/>
      <c r="Z19" s="416"/>
      <c r="AA19" s="416"/>
    </row>
    <row r="20" spans="2:27" x14ac:dyDescent="0.2">
      <c r="B20" s="402" t="s">
        <v>501</v>
      </c>
      <c r="C20" s="471"/>
      <c r="D20" s="471"/>
      <c r="E20" s="471"/>
      <c r="F20" s="471"/>
      <c r="G20" s="471"/>
      <c r="H20" s="471"/>
      <c r="I20" s="471"/>
      <c r="J20" s="471"/>
      <c r="K20" s="471"/>
      <c r="L20" s="471"/>
      <c r="M20" s="471"/>
      <c r="N20" s="471"/>
      <c r="O20" s="471"/>
      <c r="P20" s="406">
        <f t="shared" ref="P20:P23" si="11">SUM(C20:O20)</f>
        <v>0</v>
      </c>
      <c r="Q20" s="405">
        <f t="shared" si="10"/>
        <v>0</v>
      </c>
      <c r="R20" s="112"/>
      <c r="S20" s="417" t="s">
        <v>502</v>
      </c>
      <c r="T20" s="417"/>
      <c r="U20" s="417"/>
      <c r="V20" s="417"/>
      <c r="W20" s="417"/>
      <c r="X20" s="417"/>
      <c r="Y20" s="417"/>
      <c r="Z20" s="417"/>
      <c r="AA20" s="417"/>
    </row>
    <row r="21" spans="2:27" x14ac:dyDescent="0.2">
      <c r="B21" s="402" t="s">
        <v>503</v>
      </c>
      <c r="C21" s="471"/>
      <c r="D21" s="471"/>
      <c r="E21" s="471"/>
      <c r="F21" s="471"/>
      <c r="G21" s="471"/>
      <c r="H21" s="471"/>
      <c r="I21" s="471"/>
      <c r="J21" s="471"/>
      <c r="K21" s="471"/>
      <c r="L21" s="471"/>
      <c r="M21" s="471"/>
      <c r="N21" s="471"/>
      <c r="O21" s="471"/>
      <c r="P21" s="406">
        <f t="shared" si="11"/>
        <v>0</v>
      </c>
      <c r="Q21" s="405">
        <f t="shared" si="10"/>
        <v>0</v>
      </c>
      <c r="R21" s="112"/>
      <c r="S21" s="417" t="s">
        <v>504</v>
      </c>
      <c r="T21" s="417"/>
      <c r="U21" s="417"/>
      <c r="V21" s="417"/>
      <c r="W21" s="417"/>
      <c r="X21" s="417"/>
      <c r="Y21" s="417"/>
      <c r="Z21" s="417"/>
      <c r="AA21" s="417"/>
    </row>
    <row r="22" spans="2:27" x14ac:dyDescent="0.2">
      <c r="B22" s="402" t="s">
        <v>505</v>
      </c>
      <c r="C22" s="471"/>
      <c r="D22" s="471"/>
      <c r="E22" s="471"/>
      <c r="F22" s="471"/>
      <c r="G22" s="471"/>
      <c r="H22" s="471"/>
      <c r="I22" s="471"/>
      <c r="J22" s="471"/>
      <c r="K22" s="471"/>
      <c r="L22" s="471"/>
      <c r="M22" s="471"/>
      <c r="N22" s="471"/>
      <c r="O22" s="471"/>
      <c r="P22" s="406">
        <f t="shared" si="11"/>
        <v>0</v>
      </c>
      <c r="Q22" s="405">
        <f t="shared" si="10"/>
        <v>0</v>
      </c>
      <c r="R22" s="112"/>
      <c r="S22" s="417" t="s">
        <v>506</v>
      </c>
      <c r="T22" s="417"/>
      <c r="U22" s="417"/>
      <c r="V22" s="417"/>
      <c r="W22" s="417"/>
      <c r="X22" s="417"/>
      <c r="Y22" s="417"/>
      <c r="Z22" s="417"/>
      <c r="AA22" s="417"/>
    </row>
    <row r="23" spans="2:27" x14ac:dyDescent="0.2">
      <c r="B23" s="413" t="s">
        <v>507</v>
      </c>
      <c r="C23" s="471"/>
      <c r="D23" s="471"/>
      <c r="E23" s="471"/>
      <c r="F23" s="471"/>
      <c r="G23" s="471"/>
      <c r="H23" s="471"/>
      <c r="I23" s="471"/>
      <c r="J23" s="471"/>
      <c r="K23" s="471"/>
      <c r="L23" s="471"/>
      <c r="M23" s="471"/>
      <c r="N23" s="471"/>
      <c r="O23" s="471"/>
      <c r="P23" s="406">
        <f t="shared" si="11"/>
        <v>0</v>
      </c>
      <c r="Q23" s="405">
        <f t="shared" si="10"/>
        <v>0</v>
      </c>
      <c r="R23" s="112"/>
      <c r="S23" s="417" t="s">
        <v>508</v>
      </c>
      <c r="T23" s="417"/>
      <c r="U23" s="417"/>
      <c r="V23" s="417"/>
      <c r="W23" s="417"/>
      <c r="X23" s="417"/>
      <c r="Y23" s="417"/>
      <c r="Z23" s="417"/>
      <c r="AA23" s="417"/>
    </row>
    <row r="24" spans="2:27" x14ac:dyDescent="0.2">
      <c r="B24" s="407" t="s">
        <v>509</v>
      </c>
      <c r="C24" s="401">
        <f t="shared" ref="C24:L24" si="12">C8</f>
        <v>0</v>
      </c>
      <c r="D24" s="401">
        <f t="shared" si="12"/>
        <v>0</v>
      </c>
      <c r="E24" s="401">
        <f t="shared" si="12"/>
        <v>0</v>
      </c>
      <c r="F24" s="401">
        <f t="shared" si="12"/>
        <v>0</v>
      </c>
      <c r="G24" s="401">
        <f t="shared" si="12"/>
        <v>0</v>
      </c>
      <c r="H24" s="401">
        <f t="shared" si="12"/>
        <v>0</v>
      </c>
      <c r="I24" s="401">
        <f t="shared" si="12"/>
        <v>0</v>
      </c>
      <c r="J24" s="401">
        <f t="shared" si="12"/>
        <v>0</v>
      </c>
      <c r="K24" s="401">
        <f t="shared" si="12"/>
        <v>0</v>
      </c>
      <c r="L24" s="401">
        <f t="shared" si="12"/>
        <v>0</v>
      </c>
      <c r="M24" s="401">
        <f>M8</f>
        <v>0</v>
      </c>
      <c r="N24" s="401">
        <f t="shared" ref="N24:O24" si="13">N8</f>
        <v>0</v>
      </c>
      <c r="O24" s="401">
        <f t="shared" si="13"/>
        <v>0</v>
      </c>
      <c r="P24" s="401">
        <f t="shared" ref="P24:Q24" si="14">SUM(P19:P23)</f>
        <v>0</v>
      </c>
      <c r="Q24" s="401">
        <f t="shared" si="14"/>
        <v>0</v>
      </c>
      <c r="R24" s="112"/>
      <c r="S24" s="417" t="s">
        <v>510</v>
      </c>
      <c r="T24" s="417"/>
      <c r="U24" s="417"/>
      <c r="V24" s="417"/>
      <c r="W24" s="417"/>
      <c r="X24" s="417"/>
      <c r="Y24" s="417"/>
      <c r="Z24" s="417"/>
      <c r="AA24" s="417"/>
    </row>
    <row r="25" spans="2:27" x14ac:dyDescent="0.2">
      <c r="B25" s="414"/>
      <c r="C25" s="415"/>
      <c r="D25" s="415"/>
      <c r="E25" s="415"/>
      <c r="F25" s="415"/>
      <c r="G25" s="415"/>
      <c r="H25" s="415"/>
      <c r="I25" s="415"/>
      <c r="J25" s="415"/>
      <c r="K25" s="415"/>
      <c r="L25" s="415"/>
      <c r="M25" s="415"/>
      <c r="N25" s="415"/>
      <c r="O25" s="415"/>
      <c r="P25" s="415"/>
      <c r="Q25" s="415"/>
      <c r="R25" s="112"/>
      <c r="S25" s="417" t="s">
        <v>511</v>
      </c>
      <c r="T25" s="417"/>
      <c r="U25" s="417"/>
      <c r="V25" s="417"/>
      <c r="W25" s="417"/>
      <c r="X25" s="417"/>
      <c r="Y25" s="417"/>
      <c r="Z25" s="417"/>
      <c r="AA25" s="417"/>
    </row>
    <row r="26" spans="2:27" x14ac:dyDescent="0.2">
      <c r="C26" s="50"/>
      <c r="D26" s="50"/>
      <c r="E26" s="50"/>
      <c r="F26" s="50"/>
      <c r="G26" s="50"/>
      <c r="H26" s="50"/>
      <c r="I26" s="50"/>
      <c r="J26" s="50"/>
      <c r="K26" s="50"/>
      <c r="L26" s="50"/>
      <c r="M26" s="50"/>
      <c r="N26" s="50"/>
      <c r="O26" s="50"/>
      <c r="P26" s="50"/>
      <c r="Q26" s="47"/>
    </row>
    <row r="27" spans="2:27" ht="15" x14ac:dyDescent="0.25">
      <c r="B27" s="201"/>
      <c r="C27" s="201"/>
      <c r="D27" s="201"/>
      <c r="E27" s="201"/>
      <c r="F27" s="201"/>
      <c r="G27" s="201"/>
      <c r="H27" s="201"/>
      <c r="I27" s="201"/>
      <c r="J27" s="201"/>
      <c r="K27" s="201"/>
      <c r="L27" s="201"/>
      <c r="M27" s="201"/>
      <c r="N27" s="201"/>
      <c r="O27" s="201"/>
      <c r="P27" s="201"/>
      <c r="Q27" s="78"/>
    </row>
    <row r="28" spans="2:27" x14ac:dyDescent="0.2">
      <c r="B28" s="52"/>
      <c r="C28" s="53"/>
      <c r="D28" s="53"/>
      <c r="E28" s="53"/>
      <c r="F28" s="53"/>
      <c r="G28" s="53"/>
      <c r="H28" s="53"/>
      <c r="I28" s="53"/>
      <c r="J28" s="53"/>
      <c r="K28" s="53"/>
      <c r="L28" s="53"/>
      <c r="M28" s="53"/>
      <c r="N28" s="53"/>
      <c r="O28" s="53"/>
      <c r="P28" s="53"/>
    </row>
    <row r="29" spans="2:27" ht="15.75" x14ac:dyDescent="0.25">
      <c r="B29" s="421" t="s">
        <v>624</v>
      </c>
      <c r="C29" s="630">
        <f>C3</f>
        <v>1</v>
      </c>
      <c r="D29" s="630">
        <f t="shared" ref="D29:O29" si="15">D3</f>
        <v>2</v>
      </c>
      <c r="E29" s="630">
        <f t="shared" si="15"/>
        <v>3</v>
      </c>
      <c r="F29" s="630">
        <f t="shared" si="15"/>
        <v>4</v>
      </c>
      <c r="G29" s="630">
        <f t="shared" si="15"/>
        <v>5</v>
      </c>
      <c r="H29" s="630">
        <f t="shared" si="15"/>
        <v>6</v>
      </c>
      <c r="I29" s="630">
        <f t="shared" si="15"/>
        <v>7</v>
      </c>
      <c r="J29" s="630">
        <f t="shared" si="15"/>
        <v>8</v>
      </c>
      <c r="K29" s="630">
        <f t="shared" si="15"/>
        <v>9</v>
      </c>
      <c r="L29" s="630">
        <f t="shared" si="15"/>
        <v>10</v>
      </c>
      <c r="M29" s="630">
        <f t="shared" si="15"/>
        <v>11</v>
      </c>
      <c r="N29" s="630">
        <f t="shared" si="15"/>
        <v>12</v>
      </c>
      <c r="O29" s="630">
        <f t="shared" si="15"/>
        <v>13</v>
      </c>
      <c r="P29" s="403" t="s">
        <v>144</v>
      </c>
      <c r="Q29" s="412" t="s">
        <v>482</v>
      </c>
      <c r="R29" s="112"/>
      <c r="S29" s="112"/>
      <c r="T29" s="112"/>
      <c r="U29" s="112"/>
      <c r="V29" s="112"/>
      <c r="W29" s="112"/>
      <c r="X29" s="112"/>
      <c r="Y29" s="112"/>
      <c r="Z29" s="112"/>
      <c r="AA29" s="112"/>
    </row>
    <row r="30" spans="2:27" ht="15" x14ac:dyDescent="0.25">
      <c r="B30" s="631" t="s">
        <v>513</v>
      </c>
      <c r="C30" s="408">
        <f>C24</f>
        <v>0</v>
      </c>
      <c r="D30" s="408">
        <f t="shared" ref="D30:O30" si="16">D24</f>
        <v>0</v>
      </c>
      <c r="E30" s="408">
        <f t="shared" si="16"/>
        <v>0</v>
      </c>
      <c r="F30" s="408">
        <f t="shared" si="16"/>
        <v>0</v>
      </c>
      <c r="G30" s="408">
        <f t="shared" si="16"/>
        <v>0</v>
      </c>
      <c r="H30" s="408">
        <f t="shared" si="16"/>
        <v>0</v>
      </c>
      <c r="I30" s="408">
        <f t="shared" si="16"/>
        <v>0</v>
      </c>
      <c r="J30" s="408">
        <f t="shared" si="16"/>
        <v>0</v>
      </c>
      <c r="K30" s="408">
        <f t="shared" si="16"/>
        <v>0</v>
      </c>
      <c r="L30" s="408">
        <f t="shared" si="16"/>
        <v>0</v>
      </c>
      <c r="M30" s="408">
        <f t="shared" si="16"/>
        <v>0</v>
      </c>
      <c r="N30" s="408">
        <f t="shared" si="16"/>
        <v>0</v>
      </c>
      <c r="O30" s="408">
        <f t="shared" si="16"/>
        <v>0</v>
      </c>
      <c r="P30" s="401">
        <f>SUM(C30:O30)</f>
        <v>0</v>
      </c>
      <c r="Q30" s="405">
        <f t="shared" ref="Q30:Q32" si="17">SUM(K30:O30)</f>
        <v>0</v>
      </c>
      <c r="R30" s="112"/>
      <c r="S30" s="112"/>
      <c r="T30" s="112"/>
      <c r="U30" s="112"/>
      <c r="V30" s="112"/>
      <c r="W30" s="112"/>
      <c r="X30" s="112"/>
      <c r="Y30" s="112"/>
      <c r="Z30" s="112"/>
      <c r="AA30" s="112"/>
    </row>
    <row r="31" spans="2:27" ht="15" x14ac:dyDescent="0.25">
      <c r="B31" s="631" t="s">
        <v>514</v>
      </c>
      <c r="C31" s="471"/>
      <c r="D31" s="471"/>
      <c r="E31" s="471"/>
      <c r="F31" s="471"/>
      <c r="G31" s="471"/>
      <c r="H31" s="471"/>
      <c r="I31" s="471"/>
      <c r="J31" s="471"/>
      <c r="K31" s="471"/>
      <c r="L31" s="471"/>
      <c r="M31" s="471"/>
      <c r="N31" s="471"/>
      <c r="O31" s="471"/>
      <c r="P31" s="401">
        <f t="shared" ref="P31:P32" si="18">SUM(C31:O31)</f>
        <v>0</v>
      </c>
      <c r="Q31" s="405">
        <f t="shared" si="17"/>
        <v>0</v>
      </c>
      <c r="R31" s="112"/>
      <c r="S31" s="112"/>
      <c r="T31" s="112"/>
    </row>
    <row r="32" spans="2:27" ht="15" x14ac:dyDescent="0.25">
      <c r="B32" s="631" t="s">
        <v>515</v>
      </c>
      <c r="C32" s="471"/>
      <c r="D32" s="471"/>
      <c r="E32" s="471"/>
      <c r="F32" s="471"/>
      <c r="G32" s="471"/>
      <c r="H32" s="471"/>
      <c r="I32" s="471"/>
      <c r="J32" s="471"/>
      <c r="K32" s="471"/>
      <c r="L32" s="471"/>
      <c r="M32" s="471"/>
      <c r="N32" s="471"/>
      <c r="O32" s="471"/>
      <c r="P32" s="401">
        <f t="shared" si="18"/>
        <v>0</v>
      </c>
      <c r="Q32" s="405">
        <f t="shared" si="17"/>
        <v>0</v>
      </c>
      <c r="R32" s="112"/>
      <c r="S32" s="112"/>
      <c r="T32" s="112"/>
    </row>
    <row r="33" spans="2:20" ht="15" x14ac:dyDescent="0.25">
      <c r="B33" s="631" t="s">
        <v>516</v>
      </c>
      <c r="C33" s="401">
        <f>SUM(C30:C32)</f>
        <v>0</v>
      </c>
      <c r="D33" s="401">
        <f t="shared" ref="D33:Q33" si="19">SUM(D30:D32)</f>
        <v>0</v>
      </c>
      <c r="E33" s="401">
        <f t="shared" si="19"/>
        <v>0</v>
      </c>
      <c r="F33" s="401">
        <f t="shared" si="19"/>
        <v>0</v>
      </c>
      <c r="G33" s="401">
        <f t="shared" si="19"/>
        <v>0</v>
      </c>
      <c r="H33" s="401">
        <f t="shared" si="19"/>
        <v>0</v>
      </c>
      <c r="I33" s="401">
        <f t="shared" si="19"/>
        <v>0</v>
      </c>
      <c r="J33" s="401">
        <f t="shared" si="19"/>
        <v>0</v>
      </c>
      <c r="K33" s="401">
        <f t="shared" si="19"/>
        <v>0</v>
      </c>
      <c r="L33" s="401">
        <f t="shared" si="19"/>
        <v>0</v>
      </c>
      <c r="M33" s="401">
        <f t="shared" si="19"/>
        <v>0</v>
      </c>
      <c r="N33" s="401">
        <f t="shared" si="19"/>
        <v>0</v>
      </c>
      <c r="O33" s="401">
        <f t="shared" si="19"/>
        <v>0</v>
      </c>
      <c r="P33" s="401">
        <f t="shared" si="19"/>
        <v>0</v>
      </c>
      <c r="Q33" s="401">
        <f t="shared" si="19"/>
        <v>0</v>
      </c>
      <c r="R33" s="112"/>
      <c r="S33" s="112"/>
      <c r="T33" s="112"/>
    </row>
    <row r="34" spans="2:20" ht="15" x14ac:dyDescent="0.25">
      <c r="B34" s="778" t="s">
        <v>517</v>
      </c>
      <c r="C34" s="778"/>
      <c r="D34" s="778"/>
      <c r="E34" s="778"/>
      <c r="F34" s="778"/>
      <c r="G34" s="778"/>
      <c r="H34" s="778"/>
      <c r="I34" s="778"/>
      <c r="J34" s="778"/>
      <c r="K34" s="778"/>
      <c r="L34" s="778"/>
      <c r="M34" s="778"/>
      <c r="N34" s="778"/>
      <c r="O34" s="778"/>
      <c r="P34" s="778"/>
      <c r="Q34" s="778"/>
      <c r="R34" s="631"/>
      <c r="S34" s="631"/>
      <c r="T34" s="631"/>
    </row>
    <row r="35" spans="2:20" x14ac:dyDescent="0.2">
      <c r="C35" s="54"/>
      <c r="D35" s="54"/>
      <c r="E35" s="54"/>
      <c r="F35" s="54"/>
      <c r="G35" s="54"/>
      <c r="H35" s="54"/>
      <c r="I35" s="54"/>
      <c r="J35" s="54"/>
      <c r="K35" s="54"/>
      <c r="L35" s="54"/>
      <c r="M35" s="54"/>
      <c r="N35" s="54"/>
      <c r="O35" s="54"/>
      <c r="P35" s="50"/>
    </row>
    <row r="36" spans="2:20" ht="15.75" x14ac:dyDescent="0.25">
      <c r="B36" s="422" t="s">
        <v>518</v>
      </c>
      <c r="C36" s="630">
        <f>C3</f>
        <v>1</v>
      </c>
      <c r="D36" s="630">
        <f t="shared" ref="D36:O36" si="20">D3</f>
        <v>2</v>
      </c>
      <c r="E36" s="630">
        <f t="shared" si="20"/>
        <v>3</v>
      </c>
      <c r="F36" s="630">
        <f t="shared" si="20"/>
        <v>4</v>
      </c>
      <c r="G36" s="630">
        <f t="shared" si="20"/>
        <v>5</v>
      </c>
      <c r="H36" s="630">
        <f t="shared" si="20"/>
        <v>6</v>
      </c>
      <c r="I36" s="630">
        <f t="shared" si="20"/>
        <v>7</v>
      </c>
      <c r="J36" s="630">
        <f t="shared" si="20"/>
        <v>8</v>
      </c>
      <c r="K36" s="630">
        <f t="shared" si="20"/>
        <v>9</v>
      </c>
      <c r="L36" s="630">
        <f t="shared" si="20"/>
        <v>10</v>
      </c>
      <c r="M36" s="630">
        <f t="shared" si="20"/>
        <v>11</v>
      </c>
      <c r="N36" s="630">
        <f t="shared" si="20"/>
        <v>12</v>
      </c>
      <c r="O36" s="630">
        <f t="shared" si="20"/>
        <v>13</v>
      </c>
      <c r="P36" s="403" t="s">
        <v>144</v>
      </c>
      <c r="Q36" s="412" t="s">
        <v>482</v>
      </c>
      <c r="R36" s="112"/>
      <c r="S36" s="112"/>
      <c r="T36" s="112"/>
    </row>
    <row r="37" spans="2:20" ht="15" x14ac:dyDescent="0.25">
      <c r="B37" s="419" t="s">
        <v>488</v>
      </c>
      <c r="C37" s="634"/>
      <c r="D37" s="634"/>
      <c r="E37" s="634"/>
      <c r="F37" s="634"/>
      <c r="G37" s="634"/>
      <c r="H37" s="634"/>
      <c r="I37" s="634"/>
      <c r="J37" s="634"/>
      <c r="K37" s="634"/>
      <c r="L37" s="634"/>
      <c r="M37" s="634"/>
      <c r="N37" s="634"/>
      <c r="O37" s="634"/>
      <c r="P37" s="401">
        <f t="shared" ref="P37:P38" si="21">SUM(C37:O37)</f>
        <v>0</v>
      </c>
      <c r="Q37" s="405">
        <f t="shared" ref="Q37:Q38" si="22">SUM(K37:O37)</f>
        <v>0</v>
      </c>
      <c r="R37" s="112"/>
      <c r="S37" s="112"/>
      <c r="T37" s="112"/>
    </row>
    <row r="38" spans="2:20" ht="15" x14ac:dyDescent="0.25">
      <c r="B38" s="419" t="s">
        <v>113</v>
      </c>
      <c r="C38" s="634"/>
      <c r="D38" s="634"/>
      <c r="E38" s="634"/>
      <c r="F38" s="634"/>
      <c r="G38" s="634"/>
      <c r="H38" s="634"/>
      <c r="I38" s="634"/>
      <c r="J38" s="634"/>
      <c r="K38" s="634"/>
      <c r="L38" s="634"/>
      <c r="M38" s="634"/>
      <c r="N38" s="634"/>
      <c r="O38" s="634"/>
      <c r="P38" s="401">
        <f t="shared" si="21"/>
        <v>0</v>
      </c>
      <c r="Q38" s="405">
        <f t="shared" si="22"/>
        <v>0</v>
      </c>
      <c r="R38" s="112"/>
      <c r="S38" s="112"/>
      <c r="T38" s="112"/>
    </row>
    <row r="39" spans="2:20" ht="15" x14ac:dyDescent="0.25">
      <c r="B39" s="420" t="s">
        <v>149</v>
      </c>
      <c r="C39" s="401">
        <f>SUM(C37:C38)</f>
        <v>0</v>
      </c>
      <c r="D39" s="401">
        <f t="shared" ref="D39:Q39" si="23">SUM(D37:D38)</f>
        <v>0</v>
      </c>
      <c r="E39" s="401">
        <f t="shared" si="23"/>
        <v>0</v>
      </c>
      <c r="F39" s="401">
        <f t="shared" si="23"/>
        <v>0</v>
      </c>
      <c r="G39" s="401">
        <f t="shared" si="23"/>
        <v>0</v>
      </c>
      <c r="H39" s="401">
        <f t="shared" si="23"/>
        <v>0</v>
      </c>
      <c r="I39" s="401">
        <f t="shared" si="23"/>
        <v>0</v>
      </c>
      <c r="J39" s="401">
        <f t="shared" si="23"/>
        <v>0</v>
      </c>
      <c r="K39" s="401">
        <f t="shared" si="23"/>
        <v>0</v>
      </c>
      <c r="L39" s="401">
        <f t="shared" si="23"/>
        <v>0</v>
      </c>
      <c r="M39" s="401">
        <f t="shared" si="23"/>
        <v>0</v>
      </c>
      <c r="N39" s="401">
        <f t="shared" si="23"/>
        <v>0</v>
      </c>
      <c r="O39" s="401">
        <f t="shared" si="23"/>
        <v>0</v>
      </c>
      <c r="P39" s="401">
        <f t="shared" si="23"/>
        <v>0</v>
      </c>
      <c r="Q39" s="401">
        <f t="shared" si="23"/>
        <v>0</v>
      </c>
      <c r="R39" s="112"/>
      <c r="S39" s="112"/>
      <c r="T39" s="112"/>
    </row>
    <row r="40" spans="2:20" ht="15" x14ac:dyDescent="0.25">
      <c r="B40" s="419"/>
      <c r="C40" s="112"/>
      <c r="D40" s="112"/>
      <c r="E40" s="112"/>
      <c r="F40" s="112"/>
      <c r="G40" s="112"/>
      <c r="H40" s="112"/>
      <c r="I40" s="112"/>
      <c r="J40" s="112"/>
      <c r="K40" s="112"/>
      <c r="L40" s="112"/>
      <c r="M40" s="112"/>
      <c r="N40" s="112"/>
      <c r="O40" s="112"/>
      <c r="P40" s="112"/>
      <c r="Q40" s="112"/>
      <c r="R40" s="112"/>
      <c r="S40" s="112"/>
      <c r="T40" s="112"/>
    </row>
    <row r="41" spans="2:20" ht="15" x14ac:dyDescent="0.25">
      <c r="B41" s="633"/>
      <c r="C41" s="112"/>
      <c r="D41" s="112"/>
      <c r="E41" s="112"/>
      <c r="F41" s="112"/>
      <c r="G41" s="112"/>
      <c r="H41" s="112"/>
      <c r="I41" s="112"/>
      <c r="J41" s="112"/>
      <c r="K41" s="112"/>
      <c r="L41" s="112"/>
      <c r="M41" s="112"/>
      <c r="N41" s="112"/>
      <c r="O41" s="112"/>
      <c r="P41" s="112"/>
      <c r="Q41" s="112"/>
      <c r="R41" s="112"/>
      <c r="S41" s="112"/>
      <c r="T41" s="112"/>
    </row>
    <row r="42" spans="2:20" ht="15" x14ac:dyDescent="0.25">
      <c r="B42" s="633"/>
      <c r="C42" s="112"/>
      <c r="D42" s="112"/>
      <c r="E42" s="112"/>
      <c r="F42" s="112"/>
      <c r="G42" s="112"/>
      <c r="H42" s="112"/>
      <c r="I42" s="112"/>
      <c r="J42" s="112"/>
      <c r="K42" s="112"/>
      <c r="L42" s="112"/>
      <c r="M42" s="112"/>
      <c r="N42" s="112"/>
      <c r="O42" s="112"/>
      <c r="P42" s="112"/>
      <c r="Q42" s="112"/>
      <c r="R42" s="112"/>
      <c r="S42" s="112"/>
      <c r="T42" s="112"/>
    </row>
    <row r="43" spans="2:20" x14ac:dyDescent="0.2">
      <c r="B43" s="329"/>
      <c r="C43" s="53"/>
      <c r="D43" s="53"/>
      <c r="E43" s="53"/>
      <c r="F43" s="53"/>
      <c r="G43" s="53"/>
      <c r="H43" s="53"/>
      <c r="I43" s="53"/>
      <c r="J43" s="53"/>
      <c r="K43" s="53"/>
      <c r="L43" s="53"/>
      <c r="M43" s="53"/>
      <c r="N43" s="53"/>
      <c r="O43" s="53"/>
      <c r="P43" s="53"/>
    </row>
    <row r="47" spans="2:20" x14ac:dyDescent="0.2">
      <c r="C47" s="53"/>
    </row>
  </sheetData>
  <sheetProtection algorithmName="SHA-512" hashValue="1yERuV0wiFyEUPpePdghp1EbPuF3ViUXOyUsWavn4s140tYPsjwOunt8sbid/W2E+yDQMROHvF4k56f1ushU7g==" saltValue="VhYiddVgVzU5dRBw6ZMJIg==" spinCount="100000" sheet="1" formatCells="0" formatColumns="0" formatRows="0"/>
  <mergeCells count="1">
    <mergeCell ref="B34:Q34"/>
  </mergeCells>
  <pageMargins left="0.7" right="0.7" top="0.75" bottom="0.75" header="0.3" footer="0.3"/>
  <pageSetup paperSize="9" scale="48"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0">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42578125" customWidth="1"/>
  </cols>
  <sheetData>
    <row r="1" spans="2:27" ht="15.75" x14ac:dyDescent="0.25">
      <c r="B1" s="418" t="s">
        <v>622</v>
      </c>
      <c r="C1" s="112"/>
      <c r="D1" s="196" t="s">
        <v>621</v>
      </c>
      <c r="F1" s="431"/>
      <c r="G1" s="432"/>
      <c r="H1" s="432"/>
      <c r="I1" s="433"/>
      <c r="J1" s="112"/>
      <c r="K1" s="112"/>
      <c r="L1" s="112"/>
      <c r="M1" s="112"/>
      <c r="N1" s="112"/>
      <c r="O1" s="112"/>
      <c r="P1" s="112"/>
      <c r="Q1" s="112"/>
      <c r="R1" s="112"/>
      <c r="S1" s="416" t="s">
        <v>479</v>
      </c>
      <c r="T1" s="416"/>
      <c r="U1" s="416"/>
      <c r="V1" s="416"/>
      <c r="W1" s="416"/>
      <c r="X1" s="416"/>
      <c r="Y1" s="416"/>
      <c r="Z1" s="416"/>
      <c r="AA1" s="416"/>
    </row>
    <row r="2" spans="2:27" x14ac:dyDescent="0.2">
      <c r="B2" s="112"/>
      <c r="C2" s="112"/>
      <c r="D2" s="112"/>
      <c r="E2" s="112"/>
      <c r="F2" s="112"/>
      <c r="G2" s="112"/>
      <c r="H2" s="112"/>
      <c r="I2" s="112"/>
      <c r="J2" s="112"/>
      <c r="K2" s="112"/>
      <c r="L2" s="112"/>
      <c r="M2" s="112"/>
      <c r="N2" s="112"/>
      <c r="O2" s="112"/>
      <c r="P2" s="112"/>
      <c r="Q2" s="112"/>
      <c r="R2" s="112"/>
      <c r="S2" s="416" t="s">
        <v>480</v>
      </c>
      <c r="T2" s="416"/>
      <c r="U2" s="416"/>
      <c r="V2" s="416"/>
      <c r="W2" s="416"/>
      <c r="X2" s="416"/>
      <c r="Y2" s="416"/>
      <c r="Z2" s="416"/>
      <c r="AA2" s="416"/>
    </row>
    <row r="3" spans="2:27" ht="15" x14ac:dyDescent="0.25">
      <c r="B3" s="400" t="s">
        <v>480</v>
      </c>
      <c r="C3" s="423">
        <f>Budsjett!K3</f>
        <v>1</v>
      </c>
      <c r="D3" s="399">
        <f>C3+1</f>
        <v>2</v>
      </c>
      <c r="E3" s="399">
        <f t="shared" ref="E3:O3" si="0">D3+1</f>
        <v>3</v>
      </c>
      <c r="F3" s="399">
        <f t="shared" si="0"/>
        <v>4</v>
      </c>
      <c r="G3" s="399">
        <f t="shared" si="0"/>
        <v>5</v>
      </c>
      <c r="H3" s="399">
        <f t="shared" si="0"/>
        <v>6</v>
      </c>
      <c r="I3" s="399">
        <f t="shared" si="0"/>
        <v>7</v>
      </c>
      <c r="J3" s="399">
        <f t="shared" si="0"/>
        <v>8</v>
      </c>
      <c r="K3" s="399">
        <f t="shared" si="0"/>
        <v>9</v>
      </c>
      <c r="L3" s="399">
        <f t="shared" si="0"/>
        <v>10</v>
      </c>
      <c r="M3" s="399">
        <f t="shared" si="0"/>
        <v>11</v>
      </c>
      <c r="N3" s="399">
        <f t="shared" si="0"/>
        <v>12</v>
      </c>
      <c r="O3" s="399">
        <f t="shared" si="0"/>
        <v>13</v>
      </c>
      <c r="P3" s="403" t="s">
        <v>144</v>
      </c>
      <c r="Q3" s="404" t="s">
        <v>482</v>
      </c>
      <c r="R3" s="112"/>
      <c r="S3" s="417" t="s">
        <v>483</v>
      </c>
      <c r="T3" s="417"/>
      <c r="U3" s="417"/>
      <c r="V3" s="417"/>
      <c r="W3" s="417"/>
      <c r="X3" s="417"/>
      <c r="Y3" s="417"/>
      <c r="Z3" s="417"/>
      <c r="AA3" s="417"/>
    </row>
    <row r="4" spans="2:27" x14ac:dyDescent="0.2">
      <c r="B4" s="402" t="s">
        <v>484</v>
      </c>
      <c r="C4" s="471"/>
      <c r="D4" s="471"/>
      <c r="E4" s="471"/>
      <c r="F4" s="471"/>
      <c r="G4" s="471"/>
      <c r="H4" s="471"/>
      <c r="I4" s="471"/>
      <c r="J4" s="471"/>
      <c r="K4" s="471"/>
      <c r="L4" s="471"/>
      <c r="M4" s="471"/>
      <c r="N4" s="471"/>
      <c r="O4" s="471"/>
      <c r="P4" s="406">
        <f>SUM(C4:O4)</f>
        <v>0</v>
      </c>
      <c r="Q4" s="405">
        <f>SUM(K4:O4)</f>
        <v>0</v>
      </c>
      <c r="R4" s="112"/>
      <c r="S4" s="417" t="s">
        <v>485</v>
      </c>
      <c r="T4" s="417"/>
      <c r="U4" s="417"/>
      <c r="V4" s="417"/>
      <c r="W4" s="417"/>
      <c r="X4" s="417"/>
      <c r="Y4" s="417"/>
      <c r="Z4" s="417"/>
      <c r="AA4" s="417"/>
    </row>
    <row r="5" spans="2:27" x14ac:dyDescent="0.2">
      <c r="B5" s="402" t="s">
        <v>486</v>
      </c>
      <c r="C5" s="471"/>
      <c r="D5" s="471"/>
      <c r="E5" s="471"/>
      <c r="F5" s="471"/>
      <c r="G5" s="471"/>
      <c r="H5" s="471"/>
      <c r="I5" s="471"/>
      <c r="J5" s="471"/>
      <c r="K5" s="471"/>
      <c r="L5" s="471"/>
      <c r="M5" s="471"/>
      <c r="N5" s="471"/>
      <c r="O5" s="471"/>
      <c r="P5" s="406">
        <f t="shared" ref="P5:P7" si="1">SUM(C5:O5)</f>
        <v>0</v>
      </c>
      <c r="Q5" s="405">
        <f t="shared" ref="Q5:Q7" si="2">SUM(K5:O5)</f>
        <v>0</v>
      </c>
      <c r="R5" s="112"/>
      <c r="S5" s="417" t="s">
        <v>487</v>
      </c>
      <c r="T5" s="417"/>
      <c r="U5" s="417"/>
      <c r="V5" s="417"/>
      <c r="W5" s="417"/>
      <c r="X5" s="417"/>
      <c r="Y5" s="417"/>
      <c r="Z5" s="417"/>
      <c r="AA5" s="417"/>
    </row>
    <row r="6" spans="2:27" x14ac:dyDescent="0.2">
      <c r="B6" s="402" t="s">
        <v>488</v>
      </c>
      <c r="C6" s="471"/>
      <c r="D6" s="471"/>
      <c r="E6" s="471"/>
      <c r="F6" s="471"/>
      <c r="G6" s="471"/>
      <c r="H6" s="471"/>
      <c r="I6" s="471"/>
      <c r="J6" s="471"/>
      <c r="K6" s="471"/>
      <c r="L6" s="471"/>
      <c r="M6" s="471"/>
      <c r="N6" s="471"/>
      <c r="O6" s="471"/>
      <c r="P6" s="406">
        <f t="shared" si="1"/>
        <v>0</v>
      </c>
      <c r="Q6" s="405">
        <f t="shared" si="2"/>
        <v>0</v>
      </c>
      <c r="R6" s="112"/>
      <c r="S6" s="417" t="s">
        <v>489</v>
      </c>
      <c r="T6" s="417"/>
      <c r="U6" s="417"/>
      <c r="V6" s="417"/>
      <c r="W6" s="417"/>
      <c r="X6" s="417"/>
      <c r="Y6" s="417"/>
      <c r="Z6" s="417"/>
      <c r="AA6" s="417"/>
    </row>
    <row r="7" spans="2:27" x14ac:dyDescent="0.2">
      <c r="B7" s="402" t="s">
        <v>113</v>
      </c>
      <c r="C7" s="471"/>
      <c r="D7" s="471"/>
      <c r="E7" s="471"/>
      <c r="F7" s="471"/>
      <c r="G7" s="471"/>
      <c r="H7" s="471"/>
      <c r="I7" s="471"/>
      <c r="J7" s="471"/>
      <c r="K7" s="471"/>
      <c r="L7" s="471"/>
      <c r="M7" s="471"/>
      <c r="N7" s="471"/>
      <c r="O7" s="471"/>
      <c r="P7" s="406">
        <f t="shared" si="1"/>
        <v>0</v>
      </c>
      <c r="Q7" s="405">
        <f t="shared" si="2"/>
        <v>0</v>
      </c>
      <c r="R7" s="112"/>
      <c r="S7" s="417" t="s">
        <v>490</v>
      </c>
      <c r="T7" s="417"/>
      <c r="U7" s="417"/>
      <c r="V7" s="417"/>
      <c r="W7" s="417"/>
      <c r="X7" s="417"/>
      <c r="Y7" s="417"/>
      <c r="Z7" s="417"/>
      <c r="AA7" s="417"/>
    </row>
    <row r="8" spans="2:27" x14ac:dyDescent="0.2">
      <c r="B8" s="407" t="s">
        <v>430</v>
      </c>
      <c r="C8" s="401">
        <f>SUM(C4:C7)</f>
        <v>0</v>
      </c>
      <c r="D8" s="401">
        <f t="shared" ref="D8:P8" si="3">SUM(D4:D7)</f>
        <v>0</v>
      </c>
      <c r="E8" s="401">
        <f t="shared" si="3"/>
        <v>0</v>
      </c>
      <c r="F8" s="401">
        <f t="shared" si="3"/>
        <v>0</v>
      </c>
      <c r="G8" s="401">
        <f t="shared" si="3"/>
        <v>0</v>
      </c>
      <c r="H8" s="401">
        <f t="shared" si="3"/>
        <v>0</v>
      </c>
      <c r="I8" s="401">
        <f t="shared" si="3"/>
        <v>0</v>
      </c>
      <c r="J8" s="401">
        <f t="shared" si="3"/>
        <v>0</v>
      </c>
      <c r="K8" s="401">
        <f t="shared" si="3"/>
        <v>0</v>
      </c>
      <c r="L8" s="401">
        <f t="shared" si="3"/>
        <v>0</v>
      </c>
      <c r="M8" s="401">
        <f t="shared" si="3"/>
        <v>0</v>
      </c>
      <c r="N8" s="401">
        <f t="shared" si="3"/>
        <v>0</v>
      </c>
      <c r="O8" s="401">
        <f t="shared" si="3"/>
        <v>0</v>
      </c>
      <c r="P8" s="401">
        <f t="shared" si="3"/>
        <v>0</v>
      </c>
      <c r="Q8" s="401">
        <f>SUM(Q4:Q7)</f>
        <v>0</v>
      </c>
      <c r="R8" s="112"/>
      <c r="S8" s="417" t="s">
        <v>491</v>
      </c>
      <c r="T8" s="417"/>
      <c r="U8" s="417"/>
      <c r="V8" s="417"/>
      <c r="W8" s="417"/>
      <c r="X8" s="417"/>
      <c r="Y8" s="417"/>
      <c r="Z8" s="417"/>
      <c r="AA8" s="417"/>
    </row>
    <row r="9" spans="2:27" x14ac:dyDescent="0.2">
      <c r="B9" s="409"/>
      <c r="C9" s="410"/>
      <c r="D9" s="410"/>
      <c r="E9" s="410"/>
      <c r="F9" s="410"/>
      <c r="G9" s="410"/>
      <c r="H9" s="410"/>
      <c r="I9" s="410"/>
      <c r="J9" s="410"/>
      <c r="K9" s="410"/>
      <c r="L9" s="410"/>
      <c r="M9" s="410"/>
      <c r="N9" s="410"/>
      <c r="O9" s="410"/>
      <c r="P9" s="410"/>
      <c r="Q9" s="411"/>
      <c r="R9" s="112"/>
      <c r="S9" s="112"/>
      <c r="T9" s="112"/>
      <c r="U9" s="112"/>
      <c r="V9" s="112"/>
      <c r="W9" s="112"/>
      <c r="X9" s="112"/>
      <c r="Y9" s="112"/>
      <c r="Z9" s="112"/>
      <c r="AA9" s="112"/>
    </row>
    <row r="10" spans="2:27" ht="15" x14ac:dyDescent="0.25">
      <c r="B10" s="400" t="s">
        <v>623</v>
      </c>
      <c r="C10" s="423">
        <f>C3</f>
        <v>1</v>
      </c>
      <c r="D10" s="423">
        <f t="shared" ref="D10:O10" si="4">D3</f>
        <v>2</v>
      </c>
      <c r="E10" s="423">
        <f t="shared" si="4"/>
        <v>3</v>
      </c>
      <c r="F10" s="423">
        <f t="shared" si="4"/>
        <v>4</v>
      </c>
      <c r="G10" s="423">
        <f t="shared" si="4"/>
        <v>5</v>
      </c>
      <c r="H10" s="423">
        <f t="shared" si="4"/>
        <v>6</v>
      </c>
      <c r="I10" s="423">
        <f t="shared" si="4"/>
        <v>7</v>
      </c>
      <c r="J10" s="423">
        <f t="shared" si="4"/>
        <v>8</v>
      </c>
      <c r="K10" s="423">
        <f t="shared" si="4"/>
        <v>9</v>
      </c>
      <c r="L10" s="423">
        <f t="shared" si="4"/>
        <v>10</v>
      </c>
      <c r="M10" s="423">
        <f t="shared" si="4"/>
        <v>11</v>
      </c>
      <c r="N10" s="423">
        <f t="shared" si="4"/>
        <v>12</v>
      </c>
      <c r="O10" s="423">
        <f t="shared" si="4"/>
        <v>13</v>
      </c>
      <c r="P10" s="403" t="s">
        <v>144</v>
      </c>
      <c r="Q10" s="412" t="s">
        <v>482</v>
      </c>
      <c r="R10" s="112"/>
      <c r="S10" s="112"/>
      <c r="T10" s="112"/>
      <c r="U10" s="112"/>
      <c r="V10" s="112"/>
      <c r="W10" s="112"/>
      <c r="X10" s="112"/>
      <c r="Y10" s="112"/>
      <c r="Z10" s="112"/>
      <c r="AA10" s="112"/>
    </row>
    <row r="11" spans="2:27" x14ac:dyDescent="0.2">
      <c r="B11" s="402" t="s">
        <v>493</v>
      </c>
      <c r="C11" s="471"/>
      <c r="D11" s="471"/>
      <c r="E11" s="471"/>
      <c r="F11" s="471"/>
      <c r="G11" s="471"/>
      <c r="H11" s="471"/>
      <c r="I11" s="471"/>
      <c r="J11" s="471"/>
      <c r="K11" s="471"/>
      <c r="L11" s="471"/>
      <c r="M11" s="471"/>
      <c r="N11" s="471"/>
      <c r="O11" s="471"/>
      <c r="P11" s="406">
        <f>SUM(C11:O11)</f>
        <v>0</v>
      </c>
      <c r="Q11" s="405">
        <f t="shared" ref="Q11:Q15" si="5">SUM(K11:O11)</f>
        <v>0</v>
      </c>
      <c r="R11" s="112"/>
      <c r="S11" s="416" t="s">
        <v>494</v>
      </c>
      <c r="T11" s="416"/>
      <c r="U11" s="416"/>
      <c r="V11" s="416"/>
      <c r="W11" s="416"/>
      <c r="X11" s="416"/>
      <c r="Y11" s="416"/>
      <c r="Z11" s="416"/>
      <c r="AA11" s="416"/>
    </row>
    <row r="12" spans="2:27" x14ac:dyDescent="0.2">
      <c r="B12" s="402" t="s">
        <v>495</v>
      </c>
      <c r="C12" s="471"/>
      <c r="D12" s="471"/>
      <c r="E12" s="471"/>
      <c r="F12" s="471"/>
      <c r="G12" s="471"/>
      <c r="H12" s="471"/>
      <c r="I12" s="471"/>
      <c r="J12" s="471"/>
      <c r="K12" s="471"/>
      <c r="L12" s="471"/>
      <c r="M12" s="471"/>
      <c r="N12" s="471"/>
      <c r="O12" s="471"/>
      <c r="P12" s="406">
        <f t="shared" ref="P12:P15" si="6">SUM(C12:O12)</f>
        <v>0</v>
      </c>
      <c r="Q12" s="405">
        <f t="shared" si="5"/>
        <v>0</v>
      </c>
      <c r="R12" s="112"/>
      <c r="S12" s="417" t="s">
        <v>496</v>
      </c>
      <c r="T12" s="417"/>
      <c r="U12" s="417"/>
      <c r="V12" s="417"/>
      <c r="W12" s="417"/>
      <c r="X12" s="417"/>
      <c r="Y12" s="417"/>
      <c r="Z12" s="417"/>
      <c r="AA12" s="417"/>
    </row>
    <row r="13" spans="2:27" x14ac:dyDescent="0.2">
      <c r="B13" s="402" t="s">
        <v>497</v>
      </c>
      <c r="C13" s="405">
        <f>C8-C11-C12-C14-C15</f>
        <v>0</v>
      </c>
      <c r="D13" s="405">
        <f t="shared" ref="D13:O13" si="7">D8-D11-D12-D14-D15</f>
        <v>0</v>
      </c>
      <c r="E13" s="405">
        <f t="shared" si="7"/>
        <v>0</v>
      </c>
      <c r="F13" s="405">
        <f t="shared" si="7"/>
        <v>0</v>
      </c>
      <c r="G13" s="405">
        <f t="shared" si="7"/>
        <v>0</v>
      </c>
      <c r="H13" s="405">
        <f t="shared" si="7"/>
        <v>0</v>
      </c>
      <c r="I13" s="405">
        <f t="shared" si="7"/>
        <v>0</v>
      </c>
      <c r="J13" s="405">
        <f t="shared" si="7"/>
        <v>0</v>
      </c>
      <c r="K13" s="405">
        <f t="shared" si="7"/>
        <v>0</v>
      </c>
      <c r="L13" s="405">
        <f t="shared" si="7"/>
        <v>0</v>
      </c>
      <c r="M13" s="405">
        <f t="shared" si="7"/>
        <v>0</v>
      </c>
      <c r="N13" s="405">
        <f t="shared" si="7"/>
        <v>0</v>
      </c>
      <c r="O13" s="405">
        <f t="shared" si="7"/>
        <v>0</v>
      </c>
      <c r="P13" s="406">
        <f t="shared" si="6"/>
        <v>0</v>
      </c>
      <c r="Q13" s="405">
        <f t="shared" si="5"/>
        <v>0</v>
      </c>
      <c r="R13" s="112"/>
      <c r="S13" s="112"/>
      <c r="T13" s="112"/>
      <c r="U13" s="112"/>
      <c r="V13" s="112"/>
      <c r="W13" s="112"/>
      <c r="X13" s="112"/>
      <c r="Y13" s="112"/>
      <c r="Z13" s="112"/>
      <c r="AA13" s="112"/>
    </row>
    <row r="14" spans="2:27" x14ac:dyDescent="0.2">
      <c r="B14" s="402" t="s">
        <v>498</v>
      </c>
      <c r="C14" s="471"/>
      <c r="D14" s="471"/>
      <c r="E14" s="471"/>
      <c r="F14" s="471"/>
      <c r="G14" s="471"/>
      <c r="H14" s="471"/>
      <c r="I14" s="471"/>
      <c r="J14" s="471"/>
      <c r="K14" s="471"/>
      <c r="L14" s="471"/>
      <c r="M14" s="471"/>
      <c r="N14" s="471"/>
      <c r="O14" s="471"/>
      <c r="P14" s="406">
        <f t="shared" si="6"/>
        <v>0</v>
      </c>
      <c r="Q14" s="405">
        <f t="shared" si="5"/>
        <v>0</v>
      </c>
      <c r="R14" s="112"/>
      <c r="S14" s="112"/>
      <c r="T14" s="112"/>
      <c r="U14" s="112"/>
      <c r="V14" s="112"/>
      <c r="W14" s="112"/>
      <c r="X14" s="112"/>
      <c r="Y14" s="112"/>
      <c r="Z14" s="112"/>
      <c r="AA14" s="112"/>
    </row>
    <row r="15" spans="2:27" x14ac:dyDescent="0.2">
      <c r="B15" s="402" t="s">
        <v>436</v>
      </c>
      <c r="C15" s="471"/>
      <c r="D15" s="471"/>
      <c r="E15" s="471"/>
      <c r="F15" s="471"/>
      <c r="G15" s="471"/>
      <c r="H15" s="471"/>
      <c r="I15" s="471"/>
      <c r="J15" s="471"/>
      <c r="K15" s="471"/>
      <c r="L15" s="471"/>
      <c r="M15" s="471"/>
      <c r="N15" s="471"/>
      <c r="O15" s="471"/>
      <c r="P15" s="406">
        <f t="shared" si="6"/>
        <v>0</v>
      </c>
      <c r="Q15" s="405">
        <f t="shared" si="5"/>
        <v>0</v>
      </c>
      <c r="R15" s="112"/>
      <c r="S15" s="112"/>
      <c r="T15" s="112"/>
      <c r="U15" s="112"/>
      <c r="V15" s="112"/>
      <c r="W15" s="112"/>
      <c r="X15" s="112"/>
      <c r="Y15" s="112"/>
      <c r="Z15" s="112"/>
      <c r="AA15" s="112"/>
    </row>
    <row r="16" spans="2:27" x14ac:dyDescent="0.2">
      <c r="B16" s="407" t="s">
        <v>430</v>
      </c>
      <c r="C16" s="401">
        <f>SUM(C11:C15)</f>
        <v>0</v>
      </c>
      <c r="D16" s="401">
        <f t="shared" ref="D16:Q16" si="8">SUM(D11:D15)</f>
        <v>0</v>
      </c>
      <c r="E16" s="401">
        <f t="shared" si="8"/>
        <v>0</v>
      </c>
      <c r="F16" s="401">
        <f t="shared" si="8"/>
        <v>0</v>
      </c>
      <c r="G16" s="401">
        <f t="shared" si="8"/>
        <v>0</v>
      </c>
      <c r="H16" s="401">
        <f t="shared" si="8"/>
        <v>0</v>
      </c>
      <c r="I16" s="401">
        <f t="shared" si="8"/>
        <v>0</v>
      </c>
      <c r="J16" s="401">
        <f t="shared" si="8"/>
        <v>0</v>
      </c>
      <c r="K16" s="401">
        <f t="shared" si="8"/>
        <v>0</v>
      </c>
      <c r="L16" s="401">
        <f t="shared" si="8"/>
        <v>0</v>
      </c>
      <c r="M16" s="401">
        <f t="shared" si="8"/>
        <v>0</v>
      </c>
      <c r="N16" s="401">
        <f t="shared" si="8"/>
        <v>0</v>
      </c>
      <c r="O16" s="401">
        <f t="shared" si="8"/>
        <v>0</v>
      </c>
      <c r="P16" s="401">
        <f t="shared" si="8"/>
        <v>0</v>
      </c>
      <c r="Q16" s="401">
        <f t="shared" si="8"/>
        <v>0</v>
      </c>
      <c r="R16" s="112"/>
      <c r="S16" s="112"/>
      <c r="T16" s="112"/>
      <c r="U16" s="112"/>
      <c r="V16" s="112"/>
      <c r="W16" s="112"/>
      <c r="X16" s="112"/>
      <c r="Y16" s="112"/>
      <c r="Z16" s="112"/>
      <c r="AA16" s="112"/>
    </row>
    <row r="17" spans="2:27" x14ac:dyDescent="0.2">
      <c r="B17" s="409"/>
      <c r="C17" s="410"/>
      <c r="D17" s="410"/>
      <c r="E17" s="410"/>
      <c r="F17" s="410"/>
      <c r="G17" s="410"/>
      <c r="H17" s="410"/>
      <c r="I17" s="410"/>
      <c r="J17" s="410"/>
      <c r="K17" s="410"/>
      <c r="L17" s="410"/>
      <c r="M17" s="410"/>
      <c r="N17" s="410"/>
      <c r="O17" s="410"/>
      <c r="P17" s="410"/>
      <c r="Q17" s="411"/>
      <c r="R17" s="112"/>
      <c r="S17" s="112"/>
      <c r="T17" s="112"/>
      <c r="U17" s="112"/>
      <c r="V17" s="112"/>
      <c r="W17" s="112"/>
      <c r="X17" s="112"/>
      <c r="Y17" s="112"/>
      <c r="Z17" s="112"/>
      <c r="AA17" s="112"/>
    </row>
    <row r="18" spans="2:27" ht="15" x14ac:dyDescent="0.25">
      <c r="B18" s="400" t="s">
        <v>500</v>
      </c>
      <c r="C18" s="423">
        <f>C3</f>
        <v>1</v>
      </c>
      <c r="D18" s="423">
        <f t="shared" ref="D18:O18" si="9">D3</f>
        <v>2</v>
      </c>
      <c r="E18" s="423">
        <f t="shared" si="9"/>
        <v>3</v>
      </c>
      <c r="F18" s="423">
        <f t="shared" si="9"/>
        <v>4</v>
      </c>
      <c r="G18" s="423">
        <f t="shared" si="9"/>
        <v>5</v>
      </c>
      <c r="H18" s="423">
        <f t="shared" si="9"/>
        <v>6</v>
      </c>
      <c r="I18" s="423">
        <f t="shared" si="9"/>
        <v>7</v>
      </c>
      <c r="J18" s="423">
        <f t="shared" si="9"/>
        <v>8</v>
      </c>
      <c r="K18" s="423">
        <f t="shared" si="9"/>
        <v>9</v>
      </c>
      <c r="L18" s="423">
        <f t="shared" si="9"/>
        <v>10</v>
      </c>
      <c r="M18" s="423">
        <f t="shared" si="9"/>
        <v>11</v>
      </c>
      <c r="N18" s="423">
        <f t="shared" si="9"/>
        <v>12</v>
      </c>
      <c r="O18" s="423">
        <f t="shared" si="9"/>
        <v>13</v>
      </c>
      <c r="P18" s="403" t="s">
        <v>144</v>
      </c>
      <c r="Q18" s="412" t="s">
        <v>482</v>
      </c>
      <c r="R18" s="112"/>
      <c r="S18" s="112"/>
      <c r="T18" s="112"/>
      <c r="U18" s="112"/>
      <c r="V18" s="112"/>
      <c r="W18" s="112"/>
      <c r="X18" s="112"/>
      <c r="Y18" s="112"/>
      <c r="Z18" s="112"/>
      <c r="AA18" s="112"/>
    </row>
    <row r="19" spans="2:27" x14ac:dyDescent="0.2">
      <c r="B19" s="402" t="s">
        <v>499</v>
      </c>
      <c r="C19" s="471"/>
      <c r="D19" s="471"/>
      <c r="E19" s="471"/>
      <c r="F19" s="471"/>
      <c r="G19" s="471"/>
      <c r="H19" s="471"/>
      <c r="I19" s="471"/>
      <c r="J19" s="471"/>
      <c r="K19" s="471"/>
      <c r="L19" s="471"/>
      <c r="M19" s="471"/>
      <c r="N19" s="471"/>
      <c r="O19" s="471"/>
      <c r="P19" s="406">
        <f>SUM(C19:O19)</f>
        <v>0</v>
      </c>
      <c r="Q19" s="405">
        <f t="shared" ref="Q19:Q23" si="10">SUM(K19:O19)</f>
        <v>0</v>
      </c>
      <c r="R19" s="112"/>
      <c r="S19" s="416" t="s">
        <v>500</v>
      </c>
      <c r="T19" s="416"/>
      <c r="U19" s="416"/>
      <c r="V19" s="416"/>
      <c r="W19" s="416"/>
      <c r="X19" s="416"/>
      <c r="Y19" s="416"/>
      <c r="Z19" s="416"/>
      <c r="AA19" s="416"/>
    </row>
    <row r="20" spans="2:27" x14ac:dyDescent="0.2">
      <c r="B20" s="402" t="s">
        <v>501</v>
      </c>
      <c r="C20" s="471"/>
      <c r="D20" s="471"/>
      <c r="E20" s="471"/>
      <c r="F20" s="471"/>
      <c r="G20" s="471"/>
      <c r="H20" s="471"/>
      <c r="I20" s="471"/>
      <c r="J20" s="471"/>
      <c r="K20" s="471"/>
      <c r="L20" s="471"/>
      <c r="M20" s="471"/>
      <c r="N20" s="471"/>
      <c r="O20" s="471"/>
      <c r="P20" s="406">
        <f t="shared" ref="P20:P23" si="11">SUM(C20:O20)</f>
        <v>0</v>
      </c>
      <c r="Q20" s="405">
        <f t="shared" si="10"/>
        <v>0</v>
      </c>
      <c r="R20" s="112"/>
      <c r="S20" s="417" t="s">
        <v>502</v>
      </c>
      <c r="T20" s="417"/>
      <c r="U20" s="417"/>
      <c r="V20" s="417"/>
      <c r="W20" s="417"/>
      <c r="X20" s="417"/>
      <c r="Y20" s="417"/>
      <c r="Z20" s="417"/>
      <c r="AA20" s="417"/>
    </row>
    <row r="21" spans="2:27" x14ac:dyDescent="0.2">
      <c r="B21" s="402" t="s">
        <v>503</v>
      </c>
      <c r="C21" s="471"/>
      <c r="D21" s="471"/>
      <c r="E21" s="471"/>
      <c r="F21" s="471"/>
      <c r="G21" s="471"/>
      <c r="H21" s="471"/>
      <c r="I21" s="471"/>
      <c r="J21" s="471"/>
      <c r="K21" s="471"/>
      <c r="L21" s="471"/>
      <c r="M21" s="471"/>
      <c r="N21" s="471"/>
      <c r="O21" s="471"/>
      <c r="P21" s="406">
        <f t="shared" si="11"/>
        <v>0</v>
      </c>
      <c r="Q21" s="405">
        <f t="shared" si="10"/>
        <v>0</v>
      </c>
      <c r="R21" s="112"/>
      <c r="S21" s="417" t="s">
        <v>504</v>
      </c>
      <c r="T21" s="417"/>
      <c r="U21" s="417"/>
      <c r="V21" s="417"/>
      <c r="W21" s="417"/>
      <c r="X21" s="417"/>
      <c r="Y21" s="417"/>
      <c r="Z21" s="417"/>
      <c r="AA21" s="417"/>
    </row>
    <row r="22" spans="2:27" x14ac:dyDescent="0.2">
      <c r="B22" s="402" t="s">
        <v>505</v>
      </c>
      <c r="C22" s="471"/>
      <c r="D22" s="471"/>
      <c r="E22" s="471"/>
      <c r="F22" s="471"/>
      <c r="G22" s="471"/>
      <c r="H22" s="471"/>
      <c r="I22" s="471"/>
      <c r="J22" s="471"/>
      <c r="K22" s="471"/>
      <c r="L22" s="471"/>
      <c r="M22" s="471"/>
      <c r="N22" s="471"/>
      <c r="O22" s="471"/>
      <c r="P22" s="406">
        <f t="shared" si="11"/>
        <v>0</v>
      </c>
      <c r="Q22" s="405">
        <f t="shared" si="10"/>
        <v>0</v>
      </c>
      <c r="R22" s="112"/>
      <c r="S22" s="417" t="s">
        <v>506</v>
      </c>
      <c r="T22" s="417"/>
      <c r="U22" s="417"/>
      <c r="V22" s="417"/>
      <c r="W22" s="417"/>
      <c r="X22" s="417"/>
      <c r="Y22" s="417"/>
      <c r="Z22" s="417"/>
      <c r="AA22" s="417"/>
    </row>
    <row r="23" spans="2:27" x14ac:dyDescent="0.2">
      <c r="B23" s="413" t="s">
        <v>507</v>
      </c>
      <c r="C23" s="471"/>
      <c r="D23" s="471"/>
      <c r="E23" s="471"/>
      <c r="F23" s="471"/>
      <c r="G23" s="471"/>
      <c r="H23" s="471"/>
      <c r="I23" s="471"/>
      <c r="J23" s="471"/>
      <c r="K23" s="471"/>
      <c r="L23" s="471"/>
      <c r="M23" s="471"/>
      <c r="N23" s="471"/>
      <c r="O23" s="471"/>
      <c r="P23" s="406">
        <f t="shared" si="11"/>
        <v>0</v>
      </c>
      <c r="Q23" s="405">
        <f t="shared" si="10"/>
        <v>0</v>
      </c>
      <c r="R23" s="112"/>
      <c r="S23" s="417" t="s">
        <v>508</v>
      </c>
      <c r="T23" s="417"/>
      <c r="U23" s="417"/>
      <c r="V23" s="417"/>
      <c r="W23" s="417"/>
      <c r="X23" s="417"/>
      <c r="Y23" s="417"/>
      <c r="Z23" s="417"/>
      <c r="AA23" s="417"/>
    </row>
    <row r="24" spans="2:27" x14ac:dyDescent="0.2">
      <c r="B24" s="407" t="s">
        <v>509</v>
      </c>
      <c r="C24" s="401">
        <f t="shared" ref="C24:L24" si="12">C8</f>
        <v>0</v>
      </c>
      <c r="D24" s="401">
        <f t="shared" si="12"/>
        <v>0</v>
      </c>
      <c r="E24" s="401">
        <f t="shared" si="12"/>
        <v>0</v>
      </c>
      <c r="F24" s="401">
        <f t="shared" si="12"/>
        <v>0</v>
      </c>
      <c r="G24" s="401">
        <f t="shared" si="12"/>
        <v>0</v>
      </c>
      <c r="H24" s="401">
        <f t="shared" si="12"/>
        <v>0</v>
      </c>
      <c r="I24" s="401">
        <f t="shared" si="12"/>
        <v>0</v>
      </c>
      <c r="J24" s="401">
        <f t="shared" si="12"/>
        <v>0</v>
      </c>
      <c r="K24" s="401">
        <f t="shared" si="12"/>
        <v>0</v>
      </c>
      <c r="L24" s="401">
        <f t="shared" si="12"/>
        <v>0</v>
      </c>
      <c r="M24" s="401">
        <f>M8</f>
        <v>0</v>
      </c>
      <c r="N24" s="401">
        <f t="shared" ref="N24:O24" si="13">N8</f>
        <v>0</v>
      </c>
      <c r="O24" s="401">
        <f t="shared" si="13"/>
        <v>0</v>
      </c>
      <c r="P24" s="401">
        <f t="shared" ref="P24:Q24" si="14">SUM(P19:P23)</f>
        <v>0</v>
      </c>
      <c r="Q24" s="401">
        <f t="shared" si="14"/>
        <v>0</v>
      </c>
      <c r="R24" s="112"/>
      <c r="S24" s="417" t="s">
        <v>510</v>
      </c>
      <c r="T24" s="417"/>
      <c r="U24" s="417"/>
      <c r="V24" s="417"/>
      <c r="W24" s="417"/>
      <c r="X24" s="417"/>
      <c r="Y24" s="417"/>
      <c r="Z24" s="417"/>
      <c r="AA24" s="417"/>
    </row>
    <row r="25" spans="2:27" x14ac:dyDescent="0.2">
      <c r="B25" s="414"/>
      <c r="C25" s="415"/>
      <c r="D25" s="415"/>
      <c r="E25" s="415"/>
      <c r="F25" s="415"/>
      <c r="G25" s="415"/>
      <c r="H25" s="415"/>
      <c r="I25" s="415"/>
      <c r="J25" s="415"/>
      <c r="K25" s="415"/>
      <c r="L25" s="415"/>
      <c r="M25" s="415"/>
      <c r="N25" s="415"/>
      <c r="O25" s="415"/>
      <c r="P25" s="415"/>
      <c r="Q25" s="415"/>
      <c r="R25" s="112"/>
      <c r="S25" s="417" t="s">
        <v>511</v>
      </c>
      <c r="T25" s="417"/>
      <c r="U25" s="417"/>
      <c r="V25" s="417"/>
      <c r="W25" s="417"/>
      <c r="X25" s="417"/>
      <c r="Y25" s="417"/>
      <c r="Z25" s="417"/>
      <c r="AA25" s="417"/>
    </row>
    <row r="26" spans="2:27" x14ac:dyDescent="0.2">
      <c r="C26" s="50"/>
      <c r="D26" s="50"/>
      <c r="E26" s="50"/>
      <c r="F26" s="50"/>
      <c r="G26" s="50"/>
      <c r="H26" s="50"/>
      <c r="I26" s="50"/>
      <c r="J26" s="50"/>
      <c r="K26" s="50"/>
      <c r="L26" s="50"/>
      <c r="M26" s="50"/>
      <c r="N26" s="50"/>
      <c r="O26" s="50"/>
      <c r="P26" s="50"/>
      <c r="Q26" s="47"/>
    </row>
    <row r="27" spans="2:27" ht="15" x14ac:dyDescent="0.25">
      <c r="B27" s="201"/>
      <c r="C27" s="201"/>
      <c r="D27" s="201"/>
      <c r="E27" s="201"/>
      <c r="F27" s="201"/>
      <c r="G27" s="201"/>
      <c r="H27" s="201"/>
      <c r="I27" s="201"/>
      <c r="J27" s="201"/>
      <c r="K27" s="201"/>
      <c r="L27" s="201"/>
      <c r="M27" s="201"/>
      <c r="N27" s="201"/>
      <c r="O27" s="201"/>
      <c r="P27" s="201"/>
      <c r="Q27" s="78"/>
    </row>
    <row r="28" spans="2:27" x14ac:dyDescent="0.2">
      <c r="B28" s="52"/>
      <c r="C28" s="53"/>
      <c r="D28" s="53"/>
      <c r="E28" s="53"/>
      <c r="F28" s="53"/>
      <c r="G28" s="53"/>
      <c r="H28" s="53"/>
      <c r="I28" s="53"/>
      <c r="J28" s="53"/>
      <c r="K28" s="53"/>
      <c r="L28" s="53"/>
      <c r="M28" s="53"/>
      <c r="N28" s="53"/>
      <c r="O28" s="53"/>
      <c r="P28" s="53"/>
    </row>
    <row r="29" spans="2:27" ht="15.75" x14ac:dyDescent="0.25">
      <c r="B29" s="421" t="s">
        <v>624</v>
      </c>
      <c r="C29" s="630">
        <f>C3</f>
        <v>1</v>
      </c>
      <c r="D29" s="630">
        <f t="shared" ref="D29:O29" si="15">D3</f>
        <v>2</v>
      </c>
      <c r="E29" s="630">
        <f t="shared" si="15"/>
        <v>3</v>
      </c>
      <c r="F29" s="630">
        <f t="shared" si="15"/>
        <v>4</v>
      </c>
      <c r="G29" s="630">
        <f t="shared" si="15"/>
        <v>5</v>
      </c>
      <c r="H29" s="630">
        <f t="shared" si="15"/>
        <v>6</v>
      </c>
      <c r="I29" s="630">
        <f t="shared" si="15"/>
        <v>7</v>
      </c>
      <c r="J29" s="630">
        <f t="shared" si="15"/>
        <v>8</v>
      </c>
      <c r="K29" s="630">
        <f t="shared" si="15"/>
        <v>9</v>
      </c>
      <c r="L29" s="630">
        <f t="shared" si="15"/>
        <v>10</v>
      </c>
      <c r="M29" s="630">
        <f t="shared" si="15"/>
        <v>11</v>
      </c>
      <c r="N29" s="630">
        <f t="shared" si="15"/>
        <v>12</v>
      </c>
      <c r="O29" s="630">
        <f t="shared" si="15"/>
        <v>13</v>
      </c>
      <c r="P29" s="403" t="s">
        <v>144</v>
      </c>
      <c r="Q29" s="412" t="s">
        <v>482</v>
      </c>
      <c r="R29" s="112"/>
      <c r="S29" s="112"/>
      <c r="T29" s="112"/>
      <c r="U29" s="112"/>
      <c r="V29" s="112"/>
      <c r="W29" s="112"/>
      <c r="X29" s="112"/>
      <c r="Y29" s="112"/>
      <c r="Z29" s="112"/>
      <c r="AA29" s="112"/>
    </row>
    <row r="30" spans="2:27" ht="15" x14ac:dyDescent="0.25">
      <c r="B30" s="631" t="s">
        <v>513</v>
      </c>
      <c r="C30" s="408">
        <f>C24</f>
        <v>0</v>
      </c>
      <c r="D30" s="408">
        <f t="shared" ref="D30:O30" si="16">D24</f>
        <v>0</v>
      </c>
      <c r="E30" s="408">
        <f t="shared" si="16"/>
        <v>0</v>
      </c>
      <c r="F30" s="408">
        <f t="shared" si="16"/>
        <v>0</v>
      </c>
      <c r="G30" s="408">
        <f t="shared" si="16"/>
        <v>0</v>
      </c>
      <c r="H30" s="408">
        <f t="shared" si="16"/>
        <v>0</v>
      </c>
      <c r="I30" s="408">
        <f t="shared" si="16"/>
        <v>0</v>
      </c>
      <c r="J30" s="408">
        <f t="shared" si="16"/>
        <v>0</v>
      </c>
      <c r="K30" s="408">
        <f t="shared" si="16"/>
        <v>0</v>
      </c>
      <c r="L30" s="408">
        <f t="shared" si="16"/>
        <v>0</v>
      </c>
      <c r="M30" s="408">
        <f t="shared" si="16"/>
        <v>0</v>
      </c>
      <c r="N30" s="408">
        <f t="shared" si="16"/>
        <v>0</v>
      </c>
      <c r="O30" s="408">
        <f t="shared" si="16"/>
        <v>0</v>
      </c>
      <c r="P30" s="401">
        <f>SUM(C30:O30)</f>
        <v>0</v>
      </c>
      <c r="Q30" s="405">
        <f t="shared" ref="Q30:Q32" si="17">SUM(K30:O30)</f>
        <v>0</v>
      </c>
      <c r="R30" s="112"/>
      <c r="S30" s="112"/>
      <c r="T30" s="112"/>
      <c r="U30" s="112"/>
      <c r="V30" s="112"/>
      <c r="W30" s="112"/>
      <c r="X30" s="112"/>
      <c r="Y30" s="112"/>
      <c r="Z30" s="112"/>
      <c r="AA30" s="112"/>
    </row>
    <row r="31" spans="2:27" ht="15" x14ac:dyDescent="0.25">
      <c r="B31" s="631" t="s">
        <v>514</v>
      </c>
      <c r="C31" s="471"/>
      <c r="D31" s="471"/>
      <c r="E31" s="471"/>
      <c r="F31" s="471"/>
      <c r="G31" s="471"/>
      <c r="H31" s="471"/>
      <c r="I31" s="471"/>
      <c r="J31" s="471"/>
      <c r="K31" s="471"/>
      <c r="L31" s="471"/>
      <c r="M31" s="471"/>
      <c r="N31" s="471"/>
      <c r="O31" s="471"/>
      <c r="P31" s="401">
        <f t="shared" ref="P31:P32" si="18">SUM(C31:O31)</f>
        <v>0</v>
      </c>
      <c r="Q31" s="405">
        <f t="shared" si="17"/>
        <v>0</v>
      </c>
      <c r="R31" s="112"/>
      <c r="S31" s="112"/>
      <c r="T31" s="112"/>
    </row>
    <row r="32" spans="2:27" ht="15" x14ac:dyDescent="0.25">
      <c r="B32" s="631" t="s">
        <v>515</v>
      </c>
      <c r="C32" s="471"/>
      <c r="D32" s="471"/>
      <c r="E32" s="471"/>
      <c r="F32" s="471"/>
      <c r="G32" s="471"/>
      <c r="H32" s="471"/>
      <c r="I32" s="471"/>
      <c r="J32" s="471"/>
      <c r="K32" s="471"/>
      <c r="L32" s="471"/>
      <c r="M32" s="471"/>
      <c r="N32" s="471"/>
      <c r="O32" s="471"/>
      <c r="P32" s="401">
        <f t="shared" si="18"/>
        <v>0</v>
      </c>
      <c r="Q32" s="405">
        <f t="shared" si="17"/>
        <v>0</v>
      </c>
      <c r="R32" s="112"/>
      <c r="S32" s="112"/>
      <c r="T32" s="112"/>
    </row>
    <row r="33" spans="2:20" ht="15" x14ac:dyDescent="0.25">
      <c r="B33" s="631" t="s">
        <v>516</v>
      </c>
      <c r="C33" s="401">
        <f>SUM(C30:C32)</f>
        <v>0</v>
      </c>
      <c r="D33" s="401">
        <f t="shared" ref="D33:Q33" si="19">SUM(D30:D32)</f>
        <v>0</v>
      </c>
      <c r="E33" s="401">
        <f t="shared" si="19"/>
        <v>0</v>
      </c>
      <c r="F33" s="401">
        <f t="shared" si="19"/>
        <v>0</v>
      </c>
      <c r="G33" s="401">
        <f t="shared" si="19"/>
        <v>0</v>
      </c>
      <c r="H33" s="401">
        <f t="shared" si="19"/>
        <v>0</v>
      </c>
      <c r="I33" s="401">
        <f t="shared" si="19"/>
        <v>0</v>
      </c>
      <c r="J33" s="401">
        <f t="shared" si="19"/>
        <v>0</v>
      </c>
      <c r="K33" s="401">
        <f t="shared" si="19"/>
        <v>0</v>
      </c>
      <c r="L33" s="401">
        <f t="shared" si="19"/>
        <v>0</v>
      </c>
      <c r="M33" s="401">
        <f t="shared" si="19"/>
        <v>0</v>
      </c>
      <c r="N33" s="401">
        <f t="shared" si="19"/>
        <v>0</v>
      </c>
      <c r="O33" s="401">
        <f t="shared" si="19"/>
        <v>0</v>
      </c>
      <c r="P33" s="401">
        <f t="shared" si="19"/>
        <v>0</v>
      </c>
      <c r="Q33" s="401">
        <f t="shared" si="19"/>
        <v>0</v>
      </c>
      <c r="R33" s="112"/>
      <c r="S33" s="112"/>
      <c r="T33" s="112"/>
    </row>
    <row r="34" spans="2:20" ht="15" x14ac:dyDescent="0.25">
      <c r="B34" s="778" t="s">
        <v>517</v>
      </c>
      <c r="C34" s="778"/>
      <c r="D34" s="778"/>
      <c r="E34" s="778"/>
      <c r="F34" s="778"/>
      <c r="G34" s="778"/>
      <c r="H34" s="778"/>
      <c r="I34" s="778"/>
      <c r="J34" s="778"/>
      <c r="K34" s="778"/>
      <c r="L34" s="778"/>
      <c r="M34" s="778"/>
      <c r="N34" s="778"/>
      <c r="O34" s="778"/>
      <c r="P34" s="778"/>
      <c r="Q34" s="778"/>
      <c r="R34" s="631"/>
      <c r="S34" s="631"/>
      <c r="T34" s="631"/>
    </row>
    <row r="35" spans="2:20" x14ac:dyDescent="0.2">
      <c r="C35" s="54"/>
      <c r="D35" s="54"/>
      <c r="E35" s="54"/>
      <c r="F35" s="54"/>
      <c r="G35" s="54"/>
      <c r="H35" s="54"/>
      <c r="I35" s="54"/>
      <c r="J35" s="54"/>
      <c r="K35" s="54"/>
      <c r="L35" s="54"/>
      <c r="M35" s="54"/>
      <c r="N35" s="54"/>
      <c r="O35" s="54"/>
      <c r="P35" s="50"/>
    </row>
    <row r="36" spans="2:20" ht="15.75" x14ac:dyDescent="0.25">
      <c r="B36" s="422" t="s">
        <v>518</v>
      </c>
      <c r="C36" s="630">
        <f>C3</f>
        <v>1</v>
      </c>
      <c r="D36" s="630">
        <f t="shared" ref="D36:O36" si="20">D3</f>
        <v>2</v>
      </c>
      <c r="E36" s="630">
        <f t="shared" si="20"/>
        <v>3</v>
      </c>
      <c r="F36" s="630">
        <f t="shared" si="20"/>
        <v>4</v>
      </c>
      <c r="G36" s="630">
        <f t="shared" si="20"/>
        <v>5</v>
      </c>
      <c r="H36" s="630">
        <f t="shared" si="20"/>
        <v>6</v>
      </c>
      <c r="I36" s="630">
        <f t="shared" si="20"/>
        <v>7</v>
      </c>
      <c r="J36" s="630">
        <f t="shared" si="20"/>
        <v>8</v>
      </c>
      <c r="K36" s="630">
        <f t="shared" si="20"/>
        <v>9</v>
      </c>
      <c r="L36" s="630">
        <f t="shared" si="20"/>
        <v>10</v>
      </c>
      <c r="M36" s="630">
        <f t="shared" si="20"/>
        <v>11</v>
      </c>
      <c r="N36" s="630">
        <f t="shared" si="20"/>
        <v>12</v>
      </c>
      <c r="O36" s="630">
        <f t="shared" si="20"/>
        <v>13</v>
      </c>
      <c r="P36" s="403" t="s">
        <v>144</v>
      </c>
      <c r="Q36" s="412" t="s">
        <v>482</v>
      </c>
      <c r="R36" s="112"/>
      <c r="S36" s="112"/>
      <c r="T36" s="112"/>
    </row>
    <row r="37" spans="2:20" ht="15" x14ac:dyDescent="0.25">
      <c r="B37" s="419" t="s">
        <v>488</v>
      </c>
      <c r="C37" s="634"/>
      <c r="D37" s="634"/>
      <c r="E37" s="634"/>
      <c r="F37" s="634"/>
      <c r="G37" s="634"/>
      <c r="H37" s="634"/>
      <c r="I37" s="634"/>
      <c r="J37" s="634"/>
      <c r="K37" s="634"/>
      <c r="L37" s="634"/>
      <c r="M37" s="634"/>
      <c r="N37" s="634"/>
      <c r="O37" s="634"/>
      <c r="P37" s="401">
        <f t="shared" ref="P37:P38" si="21">SUM(C37:O37)</f>
        <v>0</v>
      </c>
      <c r="Q37" s="405">
        <f t="shared" ref="Q37:Q38" si="22">SUM(K37:O37)</f>
        <v>0</v>
      </c>
      <c r="R37" s="112"/>
      <c r="S37" s="112"/>
      <c r="T37" s="112"/>
    </row>
    <row r="38" spans="2:20" ht="15" x14ac:dyDescent="0.25">
      <c r="B38" s="419" t="s">
        <v>113</v>
      </c>
      <c r="C38" s="634"/>
      <c r="D38" s="634"/>
      <c r="E38" s="634"/>
      <c r="F38" s="634"/>
      <c r="G38" s="634"/>
      <c r="H38" s="634"/>
      <c r="I38" s="634"/>
      <c r="J38" s="634"/>
      <c r="K38" s="634"/>
      <c r="L38" s="634"/>
      <c r="M38" s="634"/>
      <c r="N38" s="634"/>
      <c r="O38" s="634"/>
      <c r="P38" s="401">
        <f t="shared" si="21"/>
        <v>0</v>
      </c>
      <c r="Q38" s="405">
        <f t="shared" si="22"/>
        <v>0</v>
      </c>
      <c r="R38" s="112"/>
      <c r="S38" s="112"/>
      <c r="T38" s="112"/>
    </row>
    <row r="39" spans="2:20" ht="15" x14ac:dyDescent="0.25">
      <c r="B39" s="420" t="s">
        <v>149</v>
      </c>
      <c r="C39" s="401">
        <f>SUM(C37:C38)</f>
        <v>0</v>
      </c>
      <c r="D39" s="401">
        <f t="shared" ref="D39:Q39" si="23">SUM(D37:D38)</f>
        <v>0</v>
      </c>
      <c r="E39" s="401">
        <f t="shared" si="23"/>
        <v>0</v>
      </c>
      <c r="F39" s="401">
        <f t="shared" si="23"/>
        <v>0</v>
      </c>
      <c r="G39" s="401">
        <f t="shared" si="23"/>
        <v>0</v>
      </c>
      <c r="H39" s="401">
        <f t="shared" si="23"/>
        <v>0</v>
      </c>
      <c r="I39" s="401">
        <f t="shared" si="23"/>
        <v>0</v>
      </c>
      <c r="J39" s="401">
        <f t="shared" si="23"/>
        <v>0</v>
      </c>
      <c r="K39" s="401">
        <f t="shared" si="23"/>
        <v>0</v>
      </c>
      <c r="L39" s="401">
        <f t="shared" si="23"/>
        <v>0</v>
      </c>
      <c r="M39" s="401">
        <f t="shared" si="23"/>
        <v>0</v>
      </c>
      <c r="N39" s="401">
        <f t="shared" si="23"/>
        <v>0</v>
      </c>
      <c r="O39" s="401">
        <f t="shared" si="23"/>
        <v>0</v>
      </c>
      <c r="P39" s="401">
        <f t="shared" si="23"/>
        <v>0</v>
      </c>
      <c r="Q39" s="401">
        <f t="shared" si="23"/>
        <v>0</v>
      </c>
      <c r="R39" s="112"/>
      <c r="S39" s="112"/>
      <c r="T39" s="112"/>
    </row>
    <row r="40" spans="2:20" ht="15" x14ac:dyDescent="0.25">
      <c r="B40" s="419"/>
      <c r="C40" s="112"/>
      <c r="D40" s="112"/>
      <c r="E40" s="112"/>
      <c r="F40" s="112"/>
      <c r="G40" s="112"/>
      <c r="H40" s="112"/>
      <c r="I40" s="112"/>
      <c r="J40" s="112"/>
      <c r="K40" s="112"/>
      <c r="L40" s="112"/>
      <c r="M40" s="112"/>
      <c r="N40" s="112"/>
      <c r="O40" s="112"/>
      <c r="P40" s="112"/>
      <c r="Q40" s="112"/>
      <c r="R40" s="112"/>
      <c r="S40" s="112"/>
      <c r="T40" s="112"/>
    </row>
    <row r="41" spans="2:20" ht="15" x14ac:dyDescent="0.25">
      <c r="B41" s="633"/>
      <c r="C41" s="112"/>
      <c r="D41" s="112"/>
      <c r="E41" s="112"/>
      <c r="F41" s="112"/>
      <c r="G41" s="112"/>
      <c r="H41" s="112"/>
      <c r="I41" s="112"/>
      <c r="J41" s="112"/>
      <c r="K41" s="112"/>
      <c r="L41" s="112"/>
      <c r="M41" s="112"/>
      <c r="N41" s="112"/>
      <c r="O41" s="112"/>
      <c r="P41" s="112"/>
      <c r="Q41" s="112"/>
      <c r="R41" s="112"/>
      <c r="S41" s="112"/>
      <c r="T41" s="112"/>
    </row>
    <row r="42" spans="2:20" ht="15" x14ac:dyDescent="0.25">
      <c r="B42" s="633"/>
      <c r="C42" s="112"/>
      <c r="D42" s="112"/>
      <c r="E42" s="112"/>
      <c r="F42" s="112"/>
      <c r="G42" s="112"/>
      <c r="H42" s="112"/>
      <c r="I42" s="112"/>
      <c r="J42" s="112"/>
      <c r="K42" s="112"/>
      <c r="L42" s="112"/>
      <c r="M42" s="112"/>
      <c r="N42" s="112"/>
      <c r="O42" s="112"/>
      <c r="P42" s="112"/>
      <c r="Q42" s="112"/>
      <c r="R42" s="112"/>
      <c r="S42" s="112"/>
      <c r="T42" s="112"/>
    </row>
    <row r="43" spans="2:20" x14ac:dyDescent="0.2">
      <c r="B43" s="329"/>
      <c r="C43" s="53"/>
      <c r="D43" s="53"/>
      <c r="E43" s="53"/>
      <c r="F43" s="53"/>
      <c r="G43" s="53"/>
      <c r="H43" s="53"/>
      <c r="I43" s="53"/>
      <c r="J43" s="53"/>
      <c r="K43" s="53"/>
      <c r="L43" s="53"/>
      <c r="M43" s="53"/>
      <c r="N43" s="53"/>
      <c r="O43" s="53"/>
      <c r="P43" s="53"/>
    </row>
    <row r="47" spans="2:20" x14ac:dyDescent="0.2">
      <c r="C47" s="53"/>
    </row>
  </sheetData>
  <sheetProtection algorithmName="SHA-512" hashValue="ECaAOyMw2vtH115wCSj9/NppbwWNfTBVMvUg4+QTROX2KtK44znUzOdVQcZR17J0mlFOVdQ11iFKZbyMUTu2Ew==" saltValue="yOKpF/8OGYp1/Ex6BMJjKg==" spinCount="100000" sheet="1" formatCells="0" formatColumns="0" formatRows="0"/>
  <mergeCells count="1">
    <mergeCell ref="B34:Q34"/>
  </mergeCells>
  <pageMargins left="0.7" right="0.7" top="0.75" bottom="0.75" header="0.3" footer="0.3"/>
  <pageSetup paperSize="9" scale="48"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1">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42578125" customWidth="1"/>
  </cols>
  <sheetData>
    <row r="1" spans="2:27" ht="15.75" x14ac:dyDescent="0.25">
      <c r="B1" s="418" t="s">
        <v>622</v>
      </c>
      <c r="C1" s="112"/>
      <c r="D1" s="196" t="s">
        <v>621</v>
      </c>
      <c r="F1" s="431"/>
      <c r="G1" s="432"/>
      <c r="H1" s="432"/>
      <c r="I1" s="433"/>
      <c r="J1" s="112"/>
      <c r="K1" s="112"/>
      <c r="L1" s="112"/>
      <c r="M1" s="112"/>
      <c r="N1" s="112"/>
      <c r="O1" s="112"/>
      <c r="P1" s="112"/>
      <c r="Q1" s="112"/>
      <c r="R1" s="112"/>
      <c r="S1" s="416" t="s">
        <v>479</v>
      </c>
      <c r="T1" s="416"/>
      <c r="U1" s="416"/>
      <c r="V1" s="416"/>
      <c r="W1" s="416"/>
      <c r="X1" s="416"/>
      <c r="Y1" s="416"/>
      <c r="Z1" s="416"/>
      <c r="AA1" s="416"/>
    </row>
    <row r="2" spans="2:27" x14ac:dyDescent="0.2">
      <c r="B2" s="112"/>
      <c r="C2" s="112"/>
      <c r="D2" s="112"/>
      <c r="E2" s="112"/>
      <c r="F2" s="112"/>
      <c r="G2" s="112"/>
      <c r="H2" s="112"/>
      <c r="I2" s="112"/>
      <c r="J2" s="112"/>
      <c r="K2" s="112"/>
      <c r="L2" s="112"/>
      <c r="M2" s="112"/>
      <c r="N2" s="112"/>
      <c r="O2" s="112"/>
      <c r="P2" s="112"/>
      <c r="Q2" s="112"/>
      <c r="R2" s="112"/>
      <c r="S2" s="416" t="s">
        <v>480</v>
      </c>
      <c r="T2" s="416"/>
      <c r="U2" s="416"/>
      <c r="V2" s="416"/>
      <c r="W2" s="416"/>
      <c r="X2" s="416"/>
      <c r="Y2" s="416"/>
      <c r="Z2" s="416"/>
      <c r="AA2" s="416"/>
    </row>
    <row r="3" spans="2:27" ht="15" x14ac:dyDescent="0.25">
      <c r="B3" s="400" t="s">
        <v>480</v>
      </c>
      <c r="C3" s="423">
        <f>Budsjett!K3</f>
        <v>1</v>
      </c>
      <c r="D3" s="399">
        <f>C3+1</f>
        <v>2</v>
      </c>
      <c r="E3" s="399">
        <f t="shared" ref="E3:O3" si="0">D3+1</f>
        <v>3</v>
      </c>
      <c r="F3" s="399">
        <f t="shared" si="0"/>
        <v>4</v>
      </c>
      <c r="G3" s="399">
        <f t="shared" si="0"/>
        <v>5</v>
      </c>
      <c r="H3" s="399">
        <f t="shared" si="0"/>
        <v>6</v>
      </c>
      <c r="I3" s="399">
        <f t="shared" si="0"/>
        <v>7</v>
      </c>
      <c r="J3" s="399">
        <f t="shared" si="0"/>
        <v>8</v>
      </c>
      <c r="K3" s="399">
        <f t="shared" si="0"/>
        <v>9</v>
      </c>
      <c r="L3" s="399">
        <f t="shared" si="0"/>
        <v>10</v>
      </c>
      <c r="M3" s="399">
        <f t="shared" si="0"/>
        <v>11</v>
      </c>
      <c r="N3" s="399">
        <f t="shared" si="0"/>
        <v>12</v>
      </c>
      <c r="O3" s="399">
        <f t="shared" si="0"/>
        <v>13</v>
      </c>
      <c r="P3" s="403" t="s">
        <v>144</v>
      </c>
      <c r="Q3" s="404" t="s">
        <v>482</v>
      </c>
      <c r="R3" s="112"/>
      <c r="S3" s="417" t="s">
        <v>483</v>
      </c>
      <c r="T3" s="417"/>
      <c r="U3" s="417"/>
      <c r="V3" s="417"/>
      <c r="W3" s="417"/>
      <c r="X3" s="417"/>
      <c r="Y3" s="417"/>
      <c r="Z3" s="417"/>
      <c r="AA3" s="417"/>
    </row>
    <row r="4" spans="2:27" x14ac:dyDescent="0.2">
      <c r="B4" s="402" t="s">
        <v>484</v>
      </c>
      <c r="C4" s="471"/>
      <c r="D4" s="471"/>
      <c r="E4" s="471"/>
      <c r="F4" s="471"/>
      <c r="G4" s="471"/>
      <c r="H4" s="471"/>
      <c r="I4" s="471"/>
      <c r="J4" s="471"/>
      <c r="K4" s="471"/>
      <c r="L4" s="471"/>
      <c r="M4" s="471"/>
      <c r="N4" s="471"/>
      <c r="O4" s="471"/>
      <c r="P4" s="406">
        <f>SUM(C4:O4)</f>
        <v>0</v>
      </c>
      <c r="Q4" s="405">
        <f>SUM(K4:O4)</f>
        <v>0</v>
      </c>
      <c r="R4" s="112"/>
      <c r="S4" s="417" t="s">
        <v>485</v>
      </c>
      <c r="T4" s="417"/>
      <c r="U4" s="417"/>
      <c r="V4" s="417"/>
      <c r="W4" s="417"/>
      <c r="X4" s="417"/>
      <c r="Y4" s="417"/>
      <c r="Z4" s="417"/>
      <c r="AA4" s="417"/>
    </row>
    <row r="5" spans="2:27" x14ac:dyDescent="0.2">
      <c r="B5" s="402" t="s">
        <v>486</v>
      </c>
      <c r="C5" s="471"/>
      <c r="D5" s="471"/>
      <c r="E5" s="471"/>
      <c r="F5" s="471"/>
      <c r="G5" s="471"/>
      <c r="H5" s="471"/>
      <c r="I5" s="471"/>
      <c r="J5" s="471"/>
      <c r="K5" s="471"/>
      <c r="L5" s="471"/>
      <c r="M5" s="471"/>
      <c r="N5" s="471"/>
      <c r="O5" s="471"/>
      <c r="P5" s="406">
        <f t="shared" ref="P5:P7" si="1">SUM(C5:O5)</f>
        <v>0</v>
      </c>
      <c r="Q5" s="405">
        <f t="shared" ref="Q5:Q7" si="2">SUM(K5:O5)</f>
        <v>0</v>
      </c>
      <c r="R5" s="112"/>
      <c r="S5" s="417" t="s">
        <v>487</v>
      </c>
      <c r="T5" s="417"/>
      <c r="U5" s="417"/>
      <c r="V5" s="417"/>
      <c r="W5" s="417"/>
      <c r="X5" s="417"/>
      <c r="Y5" s="417"/>
      <c r="Z5" s="417"/>
      <c r="AA5" s="417"/>
    </row>
    <row r="6" spans="2:27" x14ac:dyDescent="0.2">
      <c r="B6" s="402" t="s">
        <v>488</v>
      </c>
      <c r="C6" s="471"/>
      <c r="D6" s="471"/>
      <c r="E6" s="471"/>
      <c r="F6" s="471"/>
      <c r="G6" s="471"/>
      <c r="H6" s="471"/>
      <c r="I6" s="471"/>
      <c r="J6" s="471"/>
      <c r="K6" s="471"/>
      <c r="L6" s="471"/>
      <c r="M6" s="471"/>
      <c r="N6" s="471"/>
      <c r="O6" s="471"/>
      <c r="P6" s="406">
        <f t="shared" si="1"/>
        <v>0</v>
      </c>
      <c r="Q6" s="405">
        <f t="shared" si="2"/>
        <v>0</v>
      </c>
      <c r="R6" s="112"/>
      <c r="S6" s="417" t="s">
        <v>489</v>
      </c>
      <c r="T6" s="417"/>
      <c r="U6" s="417"/>
      <c r="V6" s="417"/>
      <c r="W6" s="417"/>
      <c r="X6" s="417"/>
      <c r="Y6" s="417"/>
      <c r="Z6" s="417"/>
      <c r="AA6" s="417"/>
    </row>
    <row r="7" spans="2:27" x14ac:dyDescent="0.2">
      <c r="B7" s="402" t="s">
        <v>113</v>
      </c>
      <c r="C7" s="471"/>
      <c r="D7" s="471"/>
      <c r="E7" s="471"/>
      <c r="F7" s="471"/>
      <c r="G7" s="471"/>
      <c r="H7" s="471"/>
      <c r="I7" s="471"/>
      <c r="J7" s="471"/>
      <c r="K7" s="471"/>
      <c r="L7" s="471"/>
      <c r="M7" s="471"/>
      <c r="N7" s="471"/>
      <c r="O7" s="471"/>
      <c r="P7" s="406">
        <f t="shared" si="1"/>
        <v>0</v>
      </c>
      <c r="Q7" s="405">
        <f t="shared" si="2"/>
        <v>0</v>
      </c>
      <c r="R7" s="112"/>
      <c r="S7" s="417" t="s">
        <v>490</v>
      </c>
      <c r="T7" s="417"/>
      <c r="U7" s="417"/>
      <c r="V7" s="417"/>
      <c r="W7" s="417"/>
      <c r="X7" s="417"/>
      <c r="Y7" s="417"/>
      <c r="Z7" s="417"/>
      <c r="AA7" s="417"/>
    </row>
    <row r="8" spans="2:27" x14ac:dyDescent="0.2">
      <c r="B8" s="407" t="s">
        <v>430</v>
      </c>
      <c r="C8" s="401">
        <f>SUM(C4:C7)</f>
        <v>0</v>
      </c>
      <c r="D8" s="401">
        <f t="shared" ref="D8:P8" si="3">SUM(D4:D7)</f>
        <v>0</v>
      </c>
      <c r="E8" s="401">
        <f t="shared" si="3"/>
        <v>0</v>
      </c>
      <c r="F8" s="401">
        <f t="shared" si="3"/>
        <v>0</v>
      </c>
      <c r="G8" s="401">
        <f t="shared" si="3"/>
        <v>0</v>
      </c>
      <c r="H8" s="401">
        <f t="shared" si="3"/>
        <v>0</v>
      </c>
      <c r="I8" s="401">
        <f t="shared" si="3"/>
        <v>0</v>
      </c>
      <c r="J8" s="401">
        <f t="shared" si="3"/>
        <v>0</v>
      </c>
      <c r="K8" s="401">
        <f t="shared" si="3"/>
        <v>0</v>
      </c>
      <c r="L8" s="401">
        <f t="shared" si="3"/>
        <v>0</v>
      </c>
      <c r="M8" s="401">
        <f t="shared" si="3"/>
        <v>0</v>
      </c>
      <c r="N8" s="401">
        <f t="shared" si="3"/>
        <v>0</v>
      </c>
      <c r="O8" s="401">
        <f t="shared" si="3"/>
        <v>0</v>
      </c>
      <c r="P8" s="401">
        <f t="shared" si="3"/>
        <v>0</v>
      </c>
      <c r="Q8" s="401">
        <f>SUM(Q4:Q7)</f>
        <v>0</v>
      </c>
      <c r="R8" s="112"/>
      <c r="S8" s="417" t="s">
        <v>491</v>
      </c>
      <c r="T8" s="417"/>
      <c r="U8" s="417"/>
      <c r="V8" s="417"/>
      <c r="W8" s="417"/>
      <c r="X8" s="417"/>
      <c r="Y8" s="417"/>
      <c r="Z8" s="417"/>
      <c r="AA8" s="417"/>
    </row>
    <row r="9" spans="2:27" x14ac:dyDescent="0.2">
      <c r="B9" s="409"/>
      <c r="C9" s="410"/>
      <c r="D9" s="410"/>
      <c r="E9" s="410"/>
      <c r="F9" s="410"/>
      <c r="G9" s="410"/>
      <c r="H9" s="410"/>
      <c r="I9" s="410"/>
      <c r="J9" s="410"/>
      <c r="K9" s="410"/>
      <c r="L9" s="410"/>
      <c r="M9" s="410"/>
      <c r="N9" s="410"/>
      <c r="O9" s="410"/>
      <c r="P9" s="410"/>
      <c r="Q9" s="411"/>
      <c r="R9" s="112"/>
      <c r="S9" s="112"/>
      <c r="T9" s="112"/>
      <c r="U9" s="112"/>
      <c r="V9" s="112"/>
      <c r="W9" s="112"/>
      <c r="X9" s="112"/>
      <c r="Y9" s="112"/>
      <c r="Z9" s="112"/>
      <c r="AA9" s="112"/>
    </row>
    <row r="10" spans="2:27" ht="15" x14ac:dyDescent="0.25">
      <c r="B10" s="400" t="s">
        <v>623</v>
      </c>
      <c r="C10" s="423">
        <f>C3</f>
        <v>1</v>
      </c>
      <c r="D10" s="423">
        <f t="shared" ref="D10:O10" si="4">D3</f>
        <v>2</v>
      </c>
      <c r="E10" s="423">
        <f t="shared" si="4"/>
        <v>3</v>
      </c>
      <c r="F10" s="423">
        <f t="shared" si="4"/>
        <v>4</v>
      </c>
      <c r="G10" s="423">
        <f t="shared" si="4"/>
        <v>5</v>
      </c>
      <c r="H10" s="423">
        <f t="shared" si="4"/>
        <v>6</v>
      </c>
      <c r="I10" s="423">
        <f t="shared" si="4"/>
        <v>7</v>
      </c>
      <c r="J10" s="423">
        <f t="shared" si="4"/>
        <v>8</v>
      </c>
      <c r="K10" s="423">
        <f t="shared" si="4"/>
        <v>9</v>
      </c>
      <c r="L10" s="423">
        <f t="shared" si="4"/>
        <v>10</v>
      </c>
      <c r="M10" s="423">
        <f t="shared" si="4"/>
        <v>11</v>
      </c>
      <c r="N10" s="423">
        <f t="shared" si="4"/>
        <v>12</v>
      </c>
      <c r="O10" s="423">
        <f t="shared" si="4"/>
        <v>13</v>
      </c>
      <c r="P10" s="403" t="s">
        <v>144</v>
      </c>
      <c r="Q10" s="412" t="s">
        <v>482</v>
      </c>
      <c r="R10" s="112"/>
      <c r="S10" s="112"/>
      <c r="T10" s="112"/>
      <c r="U10" s="112"/>
      <c r="V10" s="112"/>
      <c r="W10" s="112"/>
      <c r="X10" s="112"/>
      <c r="Y10" s="112"/>
      <c r="Z10" s="112"/>
      <c r="AA10" s="112"/>
    </row>
    <row r="11" spans="2:27" x14ac:dyDescent="0.2">
      <c r="B11" s="402" t="s">
        <v>493</v>
      </c>
      <c r="C11" s="471"/>
      <c r="D11" s="471"/>
      <c r="E11" s="471"/>
      <c r="F11" s="471"/>
      <c r="G11" s="471"/>
      <c r="H11" s="471"/>
      <c r="I11" s="471"/>
      <c r="J11" s="471"/>
      <c r="K11" s="471"/>
      <c r="L11" s="471"/>
      <c r="M11" s="471"/>
      <c r="N11" s="471"/>
      <c r="O11" s="471"/>
      <c r="P11" s="406">
        <f>SUM(C11:O11)</f>
        <v>0</v>
      </c>
      <c r="Q11" s="405">
        <f t="shared" ref="Q11:Q15" si="5">SUM(K11:O11)</f>
        <v>0</v>
      </c>
      <c r="R11" s="112"/>
      <c r="S11" s="416" t="s">
        <v>494</v>
      </c>
      <c r="T11" s="416"/>
      <c r="U11" s="416"/>
      <c r="V11" s="416"/>
      <c r="W11" s="416"/>
      <c r="X11" s="416"/>
      <c r="Y11" s="416"/>
      <c r="Z11" s="416"/>
      <c r="AA11" s="416"/>
    </row>
    <row r="12" spans="2:27" x14ac:dyDescent="0.2">
      <c r="B12" s="402" t="s">
        <v>495</v>
      </c>
      <c r="C12" s="471"/>
      <c r="D12" s="471"/>
      <c r="E12" s="471"/>
      <c r="F12" s="471"/>
      <c r="G12" s="471"/>
      <c r="H12" s="471"/>
      <c r="I12" s="471"/>
      <c r="J12" s="471"/>
      <c r="K12" s="471"/>
      <c r="L12" s="471"/>
      <c r="M12" s="471"/>
      <c r="N12" s="471"/>
      <c r="O12" s="471"/>
      <c r="P12" s="406">
        <f t="shared" ref="P12:P15" si="6">SUM(C12:O12)</f>
        <v>0</v>
      </c>
      <c r="Q12" s="405">
        <f t="shared" si="5"/>
        <v>0</v>
      </c>
      <c r="R12" s="112"/>
      <c r="S12" s="417" t="s">
        <v>496</v>
      </c>
      <c r="T12" s="417"/>
      <c r="U12" s="417"/>
      <c r="V12" s="417"/>
      <c r="W12" s="417"/>
      <c r="X12" s="417"/>
      <c r="Y12" s="417"/>
      <c r="Z12" s="417"/>
      <c r="AA12" s="417"/>
    </row>
    <row r="13" spans="2:27" x14ac:dyDescent="0.2">
      <c r="B13" s="402" t="s">
        <v>497</v>
      </c>
      <c r="C13" s="405">
        <f>C8-C11-C12-C14-C15</f>
        <v>0</v>
      </c>
      <c r="D13" s="405">
        <f t="shared" ref="D13:O13" si="7">D8-D11-D12-D14-D15</f>
        <v>0</v>
      </c>
      <c r="E13" s="405">
        <f t="shared" si="7"/>
        <v>0</v>
      </c>
      <c r="F13" s="405">
        <f t="shared" si="7"/>
        <v>0</v>
      </c>
      <c r="G13" s="405">
        <f t="shared" si="7"/>
        <v>0</v>
      </c>
      <c r="H13" s="405">
        <f t="shared" si="7"/>
        <v>0</v>
      </c>
      <c r="I13" s="405">
        <f t="shared" si="7"/>
        <v>0</v>
      </c>
      <c r="J13" s="405">
        <f t="shared" si="7"/>
        <v>0</v>
      </c>
      <c r="K13" s="405">
        <f t="shared" si="7"/>
        <v>0</v>
      </c>
      <c r="L13" s="405">
        <f t="shared" si="7"/>
        <v>0</v>
      </c>
      <c r="M13" s="405">
        <f t="shared" si="7"/>
        <v>0</v>
      </c>
      <c r="N13" s="405">
        <f t="shared" si="7"/>
        <v>0</v>
      </c>
      <c r="O13" s="405">
        <f t="shared" si="7"/>
        <v>0</v>
      </c>
      <c r="P13" s="406">
        <f t="shared" si="6"/>
        <v>0</v>
      </c>
      <c r="Q13" s="405">
        <f t="shared" si="5"/>
        <v>0</v>
      </c>
      <c r="R13" s="112"/>
      <c r="S13" s="112"/>
      <c r="T13" s="112"/>
      <c r="U13" s="112"/>
      <c r="V13" s="112"/>
      <c r="W13" s="112"/>
      <c r="X13" s="112"/>
      <c r="Y13" s="112"/>
      <c r="Z13" s="112"/>
      <c r="AA13" s="112"/>
    </row>
    <row r="14" spans="2:27" x14ac:dyDescent="0.2">
      <c r="B14" s="402" t="s">
        <v>498</v>
      </c>
      <c r="C14" s="471"/>
      <c r="D14" s="471"/>
      <c r="E14" s="471"/>
      <c r="F14" s="471"/>
      <c r="G14" s="471"/>
      <c r="H14" s="471"/>
      <c r="I14" s="471"/>
      <c r="J14" s="471"/>
      <c r="K14" s="471"/>
      <c r="L14" s="471"/>
      <c r="M14" s="471"/>
      <c r="N14" s="471"/>
      <c r="O14" s="471"/>
      <c r="P14" s="406">
        <f t="shared" si="6"/>
        <v>0</v>
      </c>
      <c r="Q14" s="405">
        <f t="shared" si="5"/>
        <v>0</v>
      </c>
      <c r="R14" s="112"/>
      <c r="S14" s="112"/>
      <c r="T14" s="112"/>
      <c r="U14" s="112"/>
      <c r="V14" s="112"/>
      <c r="W14" s="112"/>
      <c r="X14" s="112"/>
      <c r="Y14" s="112"/>
      <c r="Z14" s="112"/>
      <c r="AA14" s="112"/>
    </row>
    <row r="15" spans="2:27" x14ac:dyDescent="0.2">
      <c r="B15" s="402" t="s">
        <v>436</v>
      </c>
      <c r="C15" s="471"/>
      <c r="D15" s="471"/>
      <c r="E15" s="471"/>
      <c r="F15" s="471"/>
      <c r="G15" s="471"/>
      <c r="H15" s="471"/>
      <c r="I15" s="471"/>
      <c r="J15" s="471"/>
      <c r="K15" s="471"/>
      <c r="L15" s="471"/>
      <c r="M15" s="471"/>
      <c r="N15" s="471"/>
      <c r="O15" s="471"/>
      <c r="P15" s="406">
        <f t="shared" si="6"/>
        <v>0</v>
      </c>
      <c r="Q15" s="405">
        <f t="shared" si="5"/>
        <v>0</v>
      </c>
      <c r="R15" s="112"/>
      <c r="S15" s="112"/>
      <c r="T15" s="112"/>
      <c r="U15" s="112"/>
      <c r="V15" s="112"/>
      <c r="W15" s="112"/>
      <c r="X15" s="112"/>
      <c r="Y15" s="112"/>
      <c r="Z15" s="112"/>
      <c r="AA15" s="112"/>
    </row>
    <row r="16" spans="2:27" x14ac:dyDescent="0.2">
      <c r="B16" s="407" t="s">
        <v>430</v>
      </c>
      <c r="C16" s="401">
        <f>SUM(C11:C15)</f>
        <v>0</v>
      </c>
      <c r="D16" s="401">
        <f t="shared" ref="D16:Q16" si="8">SUM(D11:D15)</f>
        <v>0</v>
      </c>
      <c r="E16" s="401">
        <f t="shared" si="8"/>
        <v>0</v>
      </c>
      <c r="F16" s="401">
        <f t="shared" si="8"/>
        <v>0</v>
      </c>
      <c r="G16" s="401">
        <f t="shared" si="8"/>
        <v>0</v>
      </c>
      <c r="H16" s="401">
        <f t="shared" si="8"/>
        <v>0</v>
      </c>
      <c r="I16" s="401">
        <f t="shared" si="8"/>
        <v>0</v>
      </c>
      <c r="J16" s="401">
        <f t="shared" si="8"/>
        <v>0</v>
      </c>
      <c r="K16" s="401">
        <f t="shared" si="8"/>
        <v>0</v>
      </c>
      <c r="L16" s="401">
        <f t="shared" si="8"/>
        <v>0</v>
      </c>
      <c r="M16" s="401">
        <f t="shared" si="8"/>
        <v>0</v>
      </c>
      <c r="N16" s="401">
        <f t="shared" si="8"/>
        <v>0</v>
      </c>
      <c r="O16" s="401">
        <f t="shared" si="8"/>
        <v>0</v>
      </c>
      <c r="P16" s="401">
        <f t="shared" si="8"/>
        <v>0</v>
      </c>
      <c r="Q16" s="401">
        <f t="shared" si="8"/>
        <v>0</v>
      </c>
      <c r="R16" s="112"/>
      <c r="S16" s="112"/>
      <c r="T16" s="112"/>
      <c r="U16" s="112"/>
      <c r="V16" s="112"/>
      <c r="W16" s="112"/>
      <c r="X16" s="112"/>
      <c r="Y16" s="112"/>
      <c r="Z16" s="112"/>
      <c r="AA16" s="112"/>
    </row>
    <row r="17" spans="2:27" x14ac:dyDescent="0.2">
      <c r="B17" s="409"/>
      <c r="C17" s="410"/>
      <c r="D17" s="410"/>
      <c r="E17" s="410"/>
      <c r="F17" s="410"/>
      <c r="G17" s="410"/>
      <c r="H17" s="410"/>
      <c r="I17" s="410"/>
      <c r="J17" s="410"/>
      <c r="K17" s="410"/>
      <c r="L17" s="410"/>
      <c r="M17" s="410"/>
      <c r="N17" s="410"/>
      <c r="O17" s="410"/>
      <c r="P17" s="410"/>
      <c r="Q17" s="411"/>
      <c r="R17" s="112"/>
      <c r="S17" s="112"/>
      <c r="T17" s="112"/>
      <c r="U17" s="112"/>
      <c r="V17" s="112"/>
      <c r="W17" s="112"/>
      <c r="X17" s="112"/>
      <c r="Y17" s="112"/>
      <c r="Z17" s="112"/>
      <c r="AA17" s="112"/>
    </row>
    <row r="18" spans="2:27" ht="15" x14ac:dyDescent="0.25">
      <c r="B18" s="400" t="s">
        <v>500</v>
      </c>
      <c r="C18" s="423">
        <f>C3</f>
        <v>1</v>
      </c>
      <c r="D18" s="423">
        <f t="shared" ref="D18:O18" si="9">D3</f>
        <v>2</v>
      </c>
      <c r="E18" s="423">
        <f t="shared" si="9"/>
        <v>3</v>
      </c>
      <c r="F18" s="423">
        <f t="shared" si="9"/>
        <v>4</v>
      </c>
      <c r="G18" s="423">
        <f t="shared" si="9"/>
        <v>5</v>
      </c>
      <c r="H18" s="423">
        <f t="shared" si="9"/>
        <v>6</v>
      </c>
      <c r="I18" s="423">
        <f t="shared" si="9"/>
        <v>7</v>
      </c>
      <c r="J18" s="423">
        <f t="shared" si="9"/>
        <v>8</v>
      </c>
      <c r="K18" s="423">
        <f t="shared" si="9"/>
        <v>9</v>
      </c>
      <c r="L18" s="423">
        <f t="shared" si="9"/>
        <v>10</v>
      </c>
      <c r="M18" s="423">
        <f t="shared" si="9"/>
        <v>11</v>
      </c>
      <c r="N18" s="423">
        <f t="shared" si="9"/>
        <v>12</v>
      </c>
      <c r="O18" s="423">
        <f t="shared" si="9"/>
        <v>13</v>
      </c>
      <c r="P18" s="403" t="s">
        <v>144</v>
      </c>
      <c r="Q18" s="412" t="s">
        <v>482</v>
      </c>
      <c r="R18" s="112"/>
      <c r="S18" s="112"/>
      <c r="T18" s="112"/>
      <c r="U18" s="112"/>
      <c r="V18" s="112"/>
      <c r="W18" s="112"/>
      <c r="X18" s="112"/>
      <c r="Y18" s="112"/>
      <c r="Z18" s="112"/>
      <c r="AA18" s="112"/>
    </row>
    <row r="19" spans="2:27" x14ac:dyDescent="0.2">
      <c r="B19" s="402" t="s">
        <v>499</v>
      </c>
      <c r="C19" s="471"/>
      <c r="D19" s="471"/>
      <c r="E19" s="471"/>
      <c r="F19" s="471"/>
      <c r="G19" s="471"/>
      <c r="H19" s="471"/>
      <c r="I19" s="471"/>
      <c r="J19" s="471"/>
      <c r="K19" s="471"/>
      <c r="L19" s="471"/>
      <c r="M19" s="471"/>
      <c r="N19" s="471"/>
      <c r="O19" s="471"/>
      <c r="P19" s="406">
        <f>SUM(C19:O19)</f>
        <v>0</v>
      </c>
      <c r="Q19" s="405">
        <f t="shared" ref="Q19:Q23" si="10">SUM(K19:O19)</f>
        <v>0</v>
      </c>
      <c r="R19" s="112"/>
      <c r="S19" s="416" t="s">
        <v>500</v>
      </c>
      <c r="T19" s="416"/>
      <c r="U19" s="416"/>
      <c r="V19" s="416"/>
      <c r="W19" s="416"/>
      <c r="X19" s="416"/>
      <c r="Y19" s="416"/>
      <c r="Z19" s="416"/>
      <c r="AA19" s="416"/>
    </row>
    <row r="20" spans="2:27" x14ac:dyDescent="0.2">
      <c r="B20" s="402" t="s">
        <v>501</v>
      </c>
      <c r="C20" s="471"/>
      <c r="D20" s="471"/>
      <c r="E20" s="471"/>
      <c r="F20" s="471"/>
      <c r="G20" s="471"/>
      <c r="H20" s="471"/>
      <c r="I20" s="471"/>
      <c r="J20" s="471"/>
      <c r="K20" s="471"/>
      <c r="L20" s="471"/>
      <c r="M20" s="471"/>
      <c r="N20" s="471"/>
      <c r="O20" s="471"/>
      <c r="P20" s="406">
        <f t="shared" ref="P20:P23" si="11">SUM(C20:O20)</f>
        <v>0</v>
      </c>
      <c r="Q20" s="405">
        <f t="shared" si="10"/>
        <v>0</v>
      </c>
      <c r="R20" s="112"/>
      <c r="S20" s="417" t="s">
        <v>502</v>
      </c>
      <c r="T20" s="417"/>
      <c r="U20" s="417"/>
      <c r="V20" s="417"/>
      <c r="W20" s="417"/>
      <c r="X20" s="417"/>
      <c r="Y20" s="417"/>
      <c r="Z20" s="417"/>
      <c r="AA20" s="417"/>
    </row>
    <row r="21" spans="2:27" x14ac:dyDescent="0.2">
      <c r="B21" s="402" t="s">
        <v>503</v>
      </c>
      <c r="C21" s="471"/>
      <c r="D21" s="471"/>
      <c r="E21" s="471"/>
      <c r="F21" s="471"/>
      <c r="G21" s="471"/>
      <c r="H21" s="471"/>
      <c r="I21" s="471"/>
      <c r="J21" s="471"/>
      <c r="K21" s="471"/>
      <c r="L21" s="471"/>
      <c r="M21" s="471"/>
      <c r="N21" s="471"/>
      <c r="O21" s="471"/>
      <c r="P21" s="406">
        <f t="shared" si="11"/>
        <v>0</v>
      </c>
      <c r="Q21" s="405">
        <f t="shared" si="10"/>
        <v>0</v>
      </c>
      <c r="R21" s="112"/>
      <c r="S21" s="417" t="s">
        <v>504</v>
      </c>
      <c r="T21" s="417"/>
      <c r="U21" s="417"/>
      <c r="V21" s="417"/>
      <c r="W21" s="417"/>
      <c r="X21" s="417"/>
      <c r="Y21" s="417"/>
      <c r="Z21" s="417"/>
      <c r="AA21" s="417"/>
    </row>
    <row r="22" spans="2:27" x14ac:dyDescent="0.2">
      <c r="B22" s="402" t="s">
        <v>505</v>
      </c>
      <c r="C22" s="471"/>
      <c r="D22" s="471"/>
      <c r="E22" s="471"/>
      <c r="F22" s="471"/>
      <c r="G22" s="471"/>
      <c r="H22" s="471"/>
      <c r="I22" s="471"/>
      <c r="J22" s="471"/>
      <c r="K22" s="471"/>
      <c r="L22" s="471"/>
      <c r="M22" s="471"/>
      <c r="N22" s="471"/>
      <c r="O22" s="471"/>
      <c r="P22" s="406">
        <f t="shared" si="11"/>
        <v>0</v>
      </c>
      <c r="Q22" s="405">
        <f t="shared" si="10"/>
        <v>0</v>
      </c>
      <c r="R22" s="112"/>
      <c r="S22" s="417" t="s">
        <v>506</v>
      </c>
      <c r="T22" s="417"/>
      <c r="U22" s="417"/>
      <c r="V22" s="417"/>
      <c r="W22" s="417"/>
      <c r="X22" s="417"/>
      <c r="Y22" s="417"/>
      <c r="Z22" s="417"/>
      <c r="AA22" s="417"/>
    </row>
    <row r="23" spans="2:27" x14ac:dyDescent="0.2">
      <c r="B23" s="413" t="s">
        <v>507</v>
      </c>
      <c r="C23" s="471"/>
      <c r="D23" s="471"/>
      <c r="E23" s="471"/>
      <c r="F23" s="471"/>
      <c r="G23" s="471"/>
      <c r="H23" s="471"/>
      <c r="I23" s="471"/>
      <c r="J23" s="471"/>
      <c r="K23" s="471"/>
      <c r="L23" s="471"/>
      <c r="M23" s="471"/>
      <c r="N23" s="471"/>
      <c r="O23" s="471"/>
      <c r="P23" s="406">
        <f t="shared" si="11"/>
        <v>0</v>
      </c>
      <c r="Q23" s="405">
        <f t="shared" si="10"/>
        <v>0</v>
      </c>
      <c r="R23" s="112"/>
      <c r="S23" s="417" t="s">
        <v>508</v>
      </c>
      <c r="T23" s="417"/>
      <c r="U23" s="417"/>
      <c r="V23" s="417"/>
      <c r="W23" s="417"/>
      <c r="X23" s="417"/>
      <c r="Y23" s="417"/>
      <c r="Z23" s="417"/>
      <c r="AA23" s="417"/>
    </row>
    <row r="24" spans="2:27" x14ac:dyDescent="0.2">
      <c r="B24" s="407" t="s">
        <v>509</v>
      </c>
      <c r="C24" s="401">
        <f t="shared" ref="C24:L24" si="12">C8</f>
        <v>0</v>
      </c>
      <c r="D24" s="401">
        <f t="shared" si="12"/>
        <v>0</v>
      </c>
      <c r="E24" s="401">
        <f t="shared" si="12"/>
        <v>0</v>
      </c>
      <c r="F24" s="401">
        <f t="shared" si="12"/>
        <v>0</v>
      </c>
      <c r="G24" s="401">
        <f t="shared" si="12"/>
        <v>0</v>
      </c>
      <c r="H24" s="401">
        <f t="shared" si="12"/>
        <v>0</v>
      </c>
      <c r="I24" s="401">
        <f t="shared" si="12"/>
        <v>0</v>
      </c>
      <c r="J24" s="401">
        <f t="shared" si="12"/>
        <v>0</v>
      </c>
      <c r="K24" s="401">
        <f t="shared" si="12"/>
        <v>0</v>
      </c>
      <c r="L24" s="401">
        <f t="shared" si="12"/>
        <v>0</v>
      </c>
      <c r="M24" s="401">
        <f>M8</f>
        <v>0</v>
      </c>
      <c r="N24" s="401">
        <f t="shared" ref="N24:O24" si="13">N8</f>
        <v>0</v>
      </c>
      <c r="O24" s="401">
        <f t="shared" si="13"/>
        <v>0</v>
      </c>
      <c r="P24" s="401">
        <f t="shared" ref="P24:Q24" si="14">SUM(P19:P23)</f>
        <v>0</v>
      </c>
      <c r="Q24" s="401">
        <f t="shared" si="14"/>
        <v>0</v>
      </c>
      <c r="R24" s="112"/>
      <c r="S24" s="417" t="s">
        <v>510</v>
      </c>
      <c r="T24" s="417"/>
      <c r="U24" s="417"/>
      <c r="V24" s="417"/>
      <c r="W24" s="417"/>
      <c r="X24" s="417"/>
      <c r="Y24" s="417"/>
      <c r="Z24" s="417"/>
      <c r="AA24" s="417"/>
    </row>
    <row r="25" spans="2:27" x14ac:dyDescent="0.2">
      <c r="B25" s="414"/>
      <c r="C25" s="415"/>
      <c r="D25" s="415"/>
      <c r="E25" s="415"/>
      <c r="F25" s="415"/>
      <c r="G25" s="415"/>
      <c r="H25" s="415"/>
      <c r="I25" s="415"/>
      <c r="J25" s="415"/>
      <c r="K25" s="415"/>
      <c r="L25" s="415"/>
      <c r="M25" s="415"/>
      <c r="N25" s="415"/>
      <c r="O25" s="415"/>
      <c r="P25" s="415"/>
      <c r="Q25" s="415"/>
      <c r="R25" s="112"/>
      <c r="S25" s="417" t="s">
        <v>511</v>
      </c>
      <c r="T25" s="417"/>
      <c r="U25" s="417"/>
      <c r="V25" s="417"/>
      <c r="W25" s="417"/>
      <c r="X25" s="417"/>
      <c r="Y25" s="417"/>
      <c r="Z25" s="417"/>
      <c r="AA25" s="417"/>
    </row>
    <row r="26" spans="2:27" x14ac:dyDescent="0.2">
      <c r="C26" s="50"/>
      <c r="D26" s="50"/>
      <c r="E26" s="50"/>
      <c r="F26" s="50"/>
      <c r="G26" s="50"/>
      <c r="H26" s="50"/>
      <c r="I26" s="50"/>
      <c r="J26" s="50"/>
      <c r="K26" s="50"/>
      <c r="L26" s="50"/>
      <c r="M26" s="50"/>
      <c r="N26" s="50"/>
      <c r="O26" s="50"/>
      <c r="P26" s="50"/>
      <c r="Q26" s="47"/>
    </row>
    <row r="27" spans="2:27" ht="15" x14ac:dyDescent="0.25">
      <c r="B27" s="201"/>
      <c r="C27" s="201"/>
      <c r="D27" s="201"/>
      <c r="E27" s="201"/>
      <c r="F27" s="201"/>
      <c r="G27" s="201"/>
      <c r="H27" s="201"/>
      <c r="I27" s="201"/>
      <c r="J27" s="201"/>
      <c r="K27" s="201"/>
      <c r="L27" s="201"/>
      <c r="M27" s="201"/>
      <c r="N27" s="201"/>
      <c r="O27" s="201"/>
      <c r="P27" s="201"/>
      <c r="Q27" s="78"/>
    </row>
    <row r="28" spans="2:27" x14ac:dyDescent="0.2">
      <c r="B28" s="52"/>
      <c r="C28" s="53"/>
      <c r="D28" s="53"/>
      <c r="E28" s="53"/>
      <c r="F28" s="53"/>
      <c r="G28" s="53"/>
      <c r="H28" s="53"/>
      <c r="I28" s="53"/>
      <c r="J28" s="53"/>
      <c r="K28" s="53"/>
      <c r="L28" s="53"/>
      <c r="M28" s="53"/>
      <c r="N28" s="53"/>
      <c r="O28" s="53"/>
      <c r="P28" s="53"/>
    </row>
    <row r="29" spans="2:27" ht="15.75" x14ac:dyDescent="0.25">
      <c r="B29" s="421" t="s">
        <v>624</v>
      </c>
      <c r="C29" s="630">
        <f>C3</f>
        <v>1</v>
      </c>
      <c r="D29" s="630">
        <f t="shared" ref="D29:O29" si="15">D3</f>
        <v>2</v>
      </c>
      <c r="E29" s="630">
        <f t="shared" si="15"/>
        <v>3</v>
      </c>
      <c r="F29" s="630">
        <f t="shared" si="15"/>
        <v>4</v>
      </c>
      <c r="G29" s="630">
        <f t="shared" si="15"/>
        <v>5</v>
      </c>
      <c r="H29" s="630">
        <f t="shared" si="15"/>
        <v>6</v>
      </c>
      <c r="I29" s="630">
        <f t="shared" si="15"/>
        <v>7</v>
      </c>
      <c r="J29" s="630">
        <f t="shared" si="15"/>
        <v>8</v>
      </c>
      <c r="K29" s="630">
        <f t="shared" si="15"/>
        <v>9</v>
      </c>
      <c r="L29" s="630">
        <f t="shared" si="15"/>
        <v>10</v>
      </c>
      <c r="M29" s="630">
        <f t="shared" si="15"/>
        <v>11</v>
      </c>
      <c r="N29" s="630">
        <f t="shared" si="15"/>
        <v>12</v>
      </c>
      <c r="O29" s="630">
        <f t="shared" si="15"/>
        <v>13</v>
      </c>
      <c r="P29" s="403" t="s">
        <v>144</v>
      </c>
      <c r="Q29" s="412" t="s">
        <v>482</v>
      </c>
      <c r="R29" s="112"/>
      <c r="S29" s="112"/>
      <c r="T29" s="112"/>
      <c r="U29" s="112"/>
      <c r="V29" s="112"/>
      <c r="W29" s="112"/>
      <c r="X29" s="112"/>
      <c r="Y29" s="112"/>
      <c r="Z29" s="112"/>
      <c r="AA29" s="112"/>
    </row>
    <row r="30" spans="2:27" ht="15" x14ac:dyDescent="0.25">
      <c r="B30" s="631" t="s">
        <v>513</v>
      </c>
      <c r="C30" s="408">
        <f>C24</f>
        <v>0</v>
      </c>
      <c r="D30" s="408">
        <f t="shared" ref="D30:O30" si="16">D24</f>
        <v>0</v>
      </c>
      <c r="E30" s="408">
        <f t="shared" si="16"/>
        <v>0</v>
      </c>
      <c r="F30" s="408">
        <f t="shared" si="16"/>
        <v>0</v>
      </c>
      <c r="G30" s="408">
        <f t="shared" si="16"/>
        <v>0</v>
      </c>
      <c r="H30" s="408">
        <f t="shared" si="16"/>
        <v>0</v>
      </c>
      <c r="I30" s="408">
        <f t="shared" si="16"/>
        <v>0</v>
      </c>
      <c r="J30" s="408">
        <f t="shared" si="16"/>
        <v>0</v>
      </c>
      <c r="K30" s="408">
        <f t="shared" si="16"/>
        <v>0</v>
      </c>
      <c r="L30" s="408">
        <f t="shared" si="16"/>
        <v>0</v>
      </c>
      <c r="M30" s="408">
        <f t="shared" si="16"/>
        <v>0</v>
      </c>
      <c r="N30" s="408">
        <f t="shared" si="16"/>
        <v>0</v>
      </c>
      <c r="O30" s="408">
        <f t="shared" si="16"/>
        <v>0</v>
      </c>
      <c r="P30" s="401">
        <f>SUM(C30:O30)</f>
        <v>0</v>
      </c>
      <c r="Q30" s="405">
        <f t="shared" ref="Q30:Q32" si="17">SUM(K30:O30)</f>
        <v>0</v>
      </c>
      <c r="R30" s="112"/>
      <c r="S30" s="112"/>
      <c r="T30" s="112"/>
      <c r="U30" s="112"/>
      <c r="V30" s="112"/>
      <c r="W30" s="112"/>
      <c r="X30" s="112"/>
      <c r="Y30" s="112"/>
      <c r="Z30" s="112"/>
      <c r="AA30" s="112"/>
    </row>
    <row r="31" spans="2:27" ht="15" x14ac:dyDescent="0.25">
      <c r="B31" s="631" t="s">
        <v>514</v>
      </c>
      <c r="C31" s="471"/>
      <c r="D31" s="471"/>
      <c r="E31" s="471"/>
      <c r="F31" s="471"/>
      <c r="G31" s="471"/>
      <c r="H31" s="471"/>
      <c r="I31" s="471"/>
      <c r="J31" s="471"/>
      <c r="K31" s="471"/>
      <c r="L31" s="471"/>
      <c r="M31" s="471"/>
      <c r="N31" s="471"/>
      <c r="O31" s="471"/>
      <c r="P31" s="401">
        <f t="shared" ref="P31:P32" si="18">SUM(C31:O31)</f>
        <v>0</v>
      </c>
      <c r="Q31" s="405">
        <f t="shared" si="17"/>
        <v>0</v>
      </c>
      <c r="R31" s="112"/>
      <c r="S31" s="112"/>
      <c r="T31" s="112"/>
    </row>
    <row r="32" spans="2:27" ht="15" x14ac:dyDescent="0.25">
      <c r="B32" s="631" t="s">
        <v>515</v>
      </c>
      <c r="C32" s="471"/>
      <c r="D32" s="471"/>
      <c r="E32" s="471"/>
      <c r="F32" s="471"/>
      <c r="G32" s="471"/>
      <c r="H32" s="471"/>
      <c r="I32" s="471"/>
      <c r="J32" s="471"/>
      <c r="K32" s="471"/>
      <c r="L32" s="471"/>
      <c r="M32" s="471"/>
      <c r="N32" s="471"/>
      <c r="O32" s="471"/>
      <c r="P32" s="401">
        <f t="shared" si="18"/>
        <v>0</v>
      </c>
      <c r="Q32" s="405">
        <f t="shared" si="17"/>
        <v>0</v>
      </c>
      <c r="R32" s="112"/>
      <c r="S32" s="112"/>
      <c r="T32" s="112"/>
    </row>
    <row r="33" spans="2:20" ht="15" x14ac:dyDescent="0.25">
      <c r="B33" s="631" t="s">
        <v>516</v>
      </c>
      <c r="C33" s="401">
        <f>SUM(C30:C32)</f>
        <v>0</v>
      </c>
      <c r="D33" s="401">
        <f t="shared" ref="D33:Q33" si="19">SUM(D30:D32)</f>
        <v>0</v>
      </c>
      <c r="E33" s="401">
        <f t="shared" si="19"/>
        <v>0</v>
      </c>
      <c r="F33" s="401">
        <f t="shared" si="19"/>
        <v>0</v>
      </c>
      <c r="G33" s="401">
        <f t="shared" si="19"/>
        <v>0</v>
      </c>
      <c r="H33" s="401">
        <f t="shared" si="19"/>
        <v>0</v>
      </c>
      <c r="I33" s="401">
        <f t="shared" si="19"/>
        <v>0</v>
      </c>
      <c r="J33" s="401">
        <f t="shared" si="19"/>
        <v>0</v>
      </c>
      <c r="K33" s="401">
        <f t="shared" si="19"/>
        <v>0</v>
      </c>
      <c r="L33" s="401">
        <f t="shared" si="19"/>
        <v>0</v>
      </c>
      <c r="M33" s="401">
        <f t="shared" si="19"/>
        <v>0</v>
      </c>
      <c r="N33" s="401">
        <f t="shared" si="19"/>
        <v>0</v>
      </c>
      <c r="O33" s="401">
        <f t="shared" si="19"/>
        <v>0</v>
      </c>
      <c r="P33" s="401">
        <f t="shared" si="19"/>
        <v>0</v>
      </c>
      <c r="Q33" s="401">
        <f t="shared" si="19"/>
        <v>0</v>
      </c>
      <c r="R33" s="112"/>
      <c r="S33" s="112"/>
      <c r="T33" s="112"/>
    </row>
    <row r="34" spans="2:20" ht="15" x14ac:dyDescent="0.25">
      <c r="B34" s="778" t="s">
        <v>517</v>
      </c>
      <c r="C34" s="778"/>
      <c r="D34" s="778"/>
      <c r="E34" s="778"/>
      <c r="F34" s="778"/>
      <c r="G34" s="778"/>
      <c r="H34" s="778"/>
      <c r="I34" s="778"/>
      <c r="J34" s="778"/>
      <c r="K34" s="778"/>
      <c r="L34" s="778"/>
      <c r="M34" s="778"/>
      <c r="N34" s="778"/>
      <c r="O34" s="778"/>
      <c r="P34" s="778"/>
      <c r="Q34" s="778"/>
      <c r="R34" s="631"/>
      <c r="S34" s="631"/>
      <c r="T34" s="631"/>
    </row>
    <row r="35" spans="2:20" x14ac:dyDescent="0.2">
      <c r="C35" s="54"/>
      <c r="D35" s="54"/>
      <c r="E35" s="54"/>
      <c r="F35" s="54"/>
      <c r="G35" s="54"/>
      <c r="H35" s="54"/>
      <c r="I35" s="54"/>
      <c r="J35" s="54"/>
      <c r="K35" s="54"/>
      <c r="L35" s="54"/>
      <c r="M35" s="54"/>
      <c r="N35" s="54"/>
      <c r="O35" s="54"/>
      <c r="P35" s="50"/>
    </row>
    <row r="36" spans="2:20" ht="15.75" x14ac:dyDescent="0.25">
      <c r="B36" s="422" t="s">
        <v>518</v>
      </c>
      <c r="C36" s="630">
        <f>C3</f>
        <v>1</v>
      </c>
      <c r="D36" s="630">
        <f t="shared" ref="D36:O36" si="20">D3</f>
        <v>2</v>
      </c>
      <c r="E36" s="630">
        <f t="shared" si="20"/>
        <v>3</v>
      </c>
      <c r="F36" s="630">
        <f t="shared" si="20"/>
        <v>4</v>
      </c>
      <c r="G36" s="630">
        <f t="shared" si="20"/>
        <v>5</v>
      </c>
      <c r="H36" s="630">
        <f t="shared" si="20"/>
        <v>6</v>
      </c>
      <c r="I36" s="630">
        <f t="shared" si="20"/>
        <v>7</v>
      </c>
      <c r="J36" s="630">
        <f t="shared" si="20"/>
        <v>8</v>
      </c>
      <c r="K36" s="630">
        <f t="shared" si="20"/>
        <v>9</v>
      </c>
      <c r="L36" s="630">
        <f t="shared" si="20"/>
        <v>10</v>
      </c>
      <c r="M36" s="630">
        <f t="shared" si="20"/>
        <v>11</v>
      </c>
      <c r="N36" s="630">
        <f t="shared" si="20"/>
        <v>12</v>
      </c>
      <c r="O36" s="630">
        <f t="shared" si="20"/>
        <v>13</v>
      </c>
      <c r="P36" s="403" t="s">
        <v>144</v>
      </c>
      <c r="Q36" s="412" t="s">
        <v>482</v>
      </c>
      <c r="R36" s="112"/>
      <c r="S36" s="112"/>
      <c r="T36" s="112"/>
    </row>
    <row r="37" spans="2:20" ht="15" x14ac:dyDescent="0.25">
      <c r="B37" s="419" t="s">
        <v>488</v>
      </c>
      <c r="C37" s="634"/>
      <c r="D37" s="634"/>
      <c r="E37" s="634"/>
      <c r="F37" s="634"/>
      <c r="G37" s="634"/>
      <c r="H37" s="634"/>
      <c r="I37" s="634"/>
      <c r="J37" s="634"/>
      <c r="K37" s="634"/>
      <c r="L37" s="634"/>
      <c r="M37" s="634"/>
      <c r="N37" s="634"/>
      <c r="O37" s="634"/>
      <c r="P37" s="401">
        <f t="shared" ref="P37:P38" si="21">SUM(C37:O37)</f>
        <v>0</v>
      </c>
      <c r="Q37" s="405">
        <f t="shared" ref="Q37:Q38" si="22">SUM(K37:O37)</f>
        <v>0</v>
      </c>
      <c r="R37" s="112"/>
      <c r="S37" s="112"/>
      <c r="T37" s="112"/>
    </row>
    <row r="38" spans="2:20" ht="15" x14ac:dyDescent="0.25">
      <c r="B38" s="419" t="s">
        <v>113</v>
      </c>
      <c r="C38" s="634"/>
      <c r="D38" s="634"/>
      <c r="E38" s="634"/>
      <c r="F38" s="634"/>
      <c r="G38" s="634"/>
      <c r="H38" s="634"/>
      <c r="I38" s="634"/>
      <c r="J38" s="634"/>
      <c r="K38" s="634"/>
      <c r="L38" s="634"/>
      <c r="M38" s="634"/>
      <c r="N38" s="634"/>
      <c r="O38" s="634"/>
      <c r="P38" s="401">
        <f t="shared" si="21"/>
        <v>0</v>
      </c>
      <c r="Q38" s="405">
        <f t="shared" si="22"/>
        <v>0</v>
      </c>
      <c r="R38" s="112"/>
      <c r="S38" s="112"/>
      <c r="T38" s="112"/>
    </row>
    <row r="39" spans="2:20" ht="15" x14ac:dyDescent="0.25">
      <c r="B39" s="420" t="s">
        <v>149</v>
      </c>
      <c r="C39" s="401">
        <f>SUM(C37:C38)</f>
        <v>0</v>
      </c>
      <c r="D39" s="401">
        <f t="shared" ref="D39:Q39" si="23">SUM(D37:D38)</f>
        <v>0</v>
      </c>
      <c r="E39" s="401">
        <f t="shared" si="23"/>
        <v>0</v>
      </c>
      <c r="F39" s="401">
        <f t="shared" si="23"/>
        <v>0</v>
      </c>
      <c r="G39" s="401">
        <f t="shared" si="23"/>
        <v>0</v>
      </c>
      <c r="H39" s="401">
        <f t="shared" si="23"/>
        <v>0</v>
      </c>
      <c r="I39" s="401">
        <f t="shared" si="23"/>
        <v>0</v>
      </c>
      <c r="J39" s="401">
        <f t="shared" si="23"/>
        <v>0</v>
      </c>
      <c r="K39" s="401">
        <f t="shared" si="23"/>
        <v>0</v>
      </c>
      <c r="L39" s="401">
        <f t="shared" si="23"/>
        <v>0</v>
      </c>
      <c r="M39" s="401">
        <f t="shared" si="23"/>
        <v>0</v>
      </c>
      <c r="N39" s="401">
        <f t="shared" si="23"/>
        <v>0</v>
      </c>
      <c r="O39" s="401">
        <f t="shared" si="23"/>
        <v>0</v>
      </c>
      <c r="P39" s="401">
        <f t="shared" si="23"/>
        <v>0</v>
      </c>
      <c r="Q39" s="401">
        <f t="shared" si="23"/>
        <v>0</v>
      </c>
      <c r="R39" s="112"/>
      <c r="S39" s="112"/>
      <c r="T39" s="112"/>
    </row>
    <row r="40" spans="2:20" ht="15" x14ac:dyDescent="0.25">
      <c r="B40" s="419"/>
      <c r="C40" s="112"/>
      <c r="D40" s="112"/>
      <c r="E40" s="112"/>
      <c r="F40" s="112"/>
      <c r="G40" s="112"/>
      <c r="H40" s="112"/>
      <c r="I40" s="112"/>
      <c r="J40" s="112"/>
      <c r="K40" s="112"/>
      <c r="L40" s="112"/>
      <c r="M40" s="112"/>
      <c r="N40" s="112"/>
      <c r="O40" s="112"/>
      <c r="P40" s="112"/>
      <c r="Q40" s="112"/>
      <c r="R40" s="112"/>
      <c r="S40" s="112"/>
      <c r="T40" s="112"/>
    </row>
    <row r="41" spans="2:20" ht="15" x14ac:dyDescent="0.25">
      <c r="B41" s="633"/>
      <c r="C41" s="112"/>
      <c r="D41" s="112"/>
      <c r="E41" s="112"/>
      <c r="F41" s="112"/>
      <c r="G41" s="112"/>
      <c r="H41" s="112"/>
      <c r="I41" s="112"/>
      <c r="J41" s="112"/>
      <c r="K41" s="112"/>
      <c r="L41" s="112"/>
      <c r="M41" s="112"/>
      <c r="N41" s="112"/>
      <c r="O41" s="112"/>
      <c r="P41" s="112"/>
      <c r="Q41" s="112"/>
      <c r="R41" s="112"/>
      <c r="S41" s="112"/>
      <c r="T41" s="112"/>
    </row>
    <row r="42" spans="2:20" ht="15" x14ac:dyDescent="0.25">
      <c r="B42" s="633"/>
      <c r="C42" s="112"/>
      <c r="D42" s="112"/>
      <c r="E42" s="112"/>
      <c r="F42" s="112"/>
      <c r="G42" s="112"/>
      <c r="H42" s="112"/>
      <c r="I42" s="112"/>
      <c r="J42" s="112"/>
      <c r="K42" s="112"/>
      <c r="L42" s="112"/>
      <c r="M42" s="112"/>
      <c r="N42" s="112"/>
      <c r="O42" s="112"/>
      <c r="P42" s="112"/>
      <c r="Q42" s="112"/>
      <c r="R42" s="112"/>
      <c r="S42" s="112"/>
      <c r="T42" s="112"/>
    </row>
    <row r="43" spans="2:20" x14ac:dyDescent="0.2">
      <c r="B43" s="329"/>
      <c r="C43" s="53"/>
      <c r="D43" s="53"/>
      <c r="E43" s="53"/>
      <c r="F43" s="53"/>
      <c r="G43" s="53"/>
      <c r="H43" s="53"/>
      <c r="I43" s="53"/>
      <c r="J43" s="53"/>
      <c r="K43" s="53"/>
      <c r="L43" s="53"/>
      <c r="M43" s="53"/>
      <c r="N43" s="53"/>
      <c r="O43" s="53"/>
      <c r="P43" s="53"/>
    </row>
    <row r="47" spans="2:20" x14ac:dyDescent="0.2">
      <c r="C47" s="53"/>
    </row>
  </sheetData>
  <sheetProtection algorithmName="SHA-512" hashValue="onVH3i1vD2NFPB7SAaoO4CntMqzSWQb3HFWUa4JGem1bUkQBpD1Szl1jgUZD7s0lDrkUYb2Adx1ojmCii5Xuug==" saltValue="x+dt2jqRVZvnq2y4FwlSKw==" spinCount="100000" sheet="1" formatCells="0" formatColumns="0" formatRows="0"/>
  <mergeCells count="1">
    <mergeCell ref="B34:Q34"/>
  </mergeCells>
  <pageMargins left="0.7" right="0.7" top="0.75" bottom="0.75" header="0.3" footer="0.3"/>
  <pageSetup paperSize="9" scale="48"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2">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42578125" customWidth="1"/>
  </cols>
  <sheetData>
    <row r="1" spans="2:27" ht="15.75" x14ac:dyDescent="0.25">
      <c r="B1" s="418" t="s">
        <v>622</v>
      </c>
      <c r="C1" s="112"/>
      <c r="D1" s="196" t="s">
        <v>621</v>
      </c>
      <c r="F1" s="431"/>
      <c r="G1" s="432"/>
      <c r="H1" s="432"/>
      <c r="I1" s="433"/>
      <c r="J1" s="112"/>
      <c r="K1" s="112"/>
      <c r="L1" s="112"/>
      <c r="M1" s="112"/>
      <c r="N1" s="112"/>
      <c r="O1" s="112"/>
      <c r="P1" s="112"/>
      <c r="Q1" s="112"/>
      <c r="R1" s="112"/>
      <c r="S1" s="416" t="s">
        <v>479</v>
      </c>
      <c r="T1" s="416"/>
      <c r="U1" s="416"/>
      <c r="V1" s="416"/>
      <c r="W1" s="416"/>
      <c r="X1" s="416"/>
      <c r="Y1" s="416"/>
      <c r="Z1" s="416"/>
      <c r="AA1" s="416"/>
    </row>
    <row r="2" spans="2:27" x14ac:dyDescent="0.2">
      <c r="B2" s="112"/>
      <c r="C2" s="112"/>
      <c r="D2" s="112"/>
      <c r="E2" s="112"/>
      <c r="F2" s="112"/>
      <c r="G2" s="112"/>
      <c r="H2" s="112"/>
      <c r="I2" s="112"/>
      <c r="J2" s="112"/>
      <c r="K2" s="112"/>
      <c r="L2" s="112"/>
      <c r="M2" s="112"/>
      <c r="N2" s="112"/>
      <c r="O2" s="112"/>
      <c r="P2" s="112"/>
      <c r="Q2" s="112"/>
      <c r="R2" s="112"/>
      <c r="S2" s="416" t="s">
        <v>480</v>
      </c>
      <c r="T2" s="416"/>
      <c r="U2" s="416"/>
      <c r="V2" s="416"/>
      <c r="W2" s="416"/>
      <c r="X2" s="416"/>
      <c r="Y2" s="416"/>
      <c r="Z2" s="416"/>
      <c r="AA2" s="416"/>
    </row>
    <row r="3" spans="2:27" ht="15" x14ac:dyDescent="0.25">
      <c r="B3" s="400" t="s">
        <v>480</v>
      </c>
      <c r="C3" s="423">
        <f>Budsjett!K3</f>
        <v>1</v>
      </c>
      <c r="D3" s="399">
        <f>C3+1</f>
        <v>2</v>
      </c>
      <c r="E3" s="399">
        <f t="shared" ref="E3:O3" si="0">D3+1</f>
        <v>3</v>
      </c>
      <c r="F3" s="399">
        <f t="shared" si="0"/>
        <v>4</v>
      </c>
      <c r="G3" s="399">
        <f t="shared" si="0"/>
        <v>5</v>
      </c>
      <c r="H3" s="399">
        <f t="shared" si="0"/>
        <v>6</v>
      </c>
      <c r="I3" s="399">
        <f t="shared" si="0"/>
        <v>7</v>
      </c>
      <c r="J3" s="399">
        <f t="shared" si="0"/>
        <v>8</v>
      </c>
      <c r="K3" s="399">
        <f t="shared" si="0"/>
        <v>9</v>
      </c>
      <c r="L3" s="399">
        <f t="shared" si="0"/>
        <v>10</v>
      </c>
      <c r="M3" s="399">
        <f t="shared" si="0"/>
        <v>11</v>
      </c>
      <c r="N3" s="399">
        <f t="shared" si="0"/>
        <v>12</v>
      </c>
      <c r="O3" s="399">
        <f t="shared" si="0"/>
        <v>13</v>
      </c>
      <c r="P3" s="403" t="s">
        <v>144</v>
      </c>
      <c r="Q3" s="404" t="s">
        <v>482</v>
      </c>
      <c r="R3" s="112"/>
      <c r="S3" s="417" t="s">
        <v>483</v>
      </c>
      <c r="T3" s="417"/>
      <c r="U3" s="417"/>
      <c r="V3" s="417"/>
      <c r="W3" s="417"/>
      <c r="X3" s="417"/>
      <c r="Y3" s="417"/>
      <c r="Z3" s="417"/>
      <c r="AA3" s="417"/>
    </row>
    <row r="4" spans="2:27" x14ac:dyDescent="0.2">
      <c r="B4" s="402" t="s">
        <v>484</v>
      </c>
      <c r="C4" s="471"/>
      <c r="D4" s="471"/>
      <c r="E4" s="471"/>
      <c r="F4" s="471"/>
      <c r="G4" s="471"/>
      <c r="H4" s="471"/>
      <c r="I4" s="471"/>
      <c r="J4" s="471"/>
      <c r="K4" s="471"/>
      <c r="L4" s="471"/>
      <c r="M4" s="471"/>
      <c r="N4" s="471"/>
      <c r="O4" s="471"/>
      <c r="P4" s="406">
        <f>SUM(C4:O4)</f>
        <v>0</v>
      </c>
      <c r="Q4" s="405">
        <f>SUM(K4:O4)</f>
        <v>0</v>
      </c>
      <c r="R4" s="112"/>
      <c r="S4" s="417" t="s">
        <v>485</v>
      </c>
      <c r="T4" s="417"/>
      <c r="U4" s="417"/>
      <c r="V4" s="417"/>
      <c r="W4" s="417"/>
      <c r="X4" s="417"/>
      <c r="Y4" s="417"/>
      <c r="Z4" s="417"/>
      <c r="AA4" s="417"/>
    </row>
    <row r="5" spans="2:27" x14ac:dyDescent="0.2">
      <c r="B5" s="402" t="s">
        <v>486</v>
      </c>
      <c r="C5" s="471"/>
      <c r="D5" s="471"/>
      <c r="E5" s="471"/>
      <c r="F5" s="471"/>
      <c r="G5" s="471"/>
      <c r="H5" s="471"/>
      <c r="I5" s="471"/>
      <c r="J5" s="471"/>
      <c r="K5" s="471"/>
      <c r="L5" s="471"/>
      <c r="M5" s="471"/>
      <c r="N5" s="471"/>
      <c r="O5" s="471"/>
      <c r="P5" s="406">
        <f t="shared" ref="P5:P7" si="1">SUM(C5:O5)</f>
        <v>0</v>
      </c>
      <c r="Q5" s="405">
        <f t="shared" ref="Q5:Q7" si="2">SUM(K5:O5)</f>
        <v>0</v>
      </c>
      <c r="R5" s="112"/>
      <c r="S5" s="417" t="s">
        <v>487</v>
      </c>
      <c r="T5" s="417"/>
      <c r="U5" s="417"/>
      <c r="V5" s="417"/>
      <c r="W5" s="417"/>
      <c r="X5" s="417"/>
      <c r="Y5" s="417"/>
      <c r="Z5" s="417"/>
      <c r="AA5" s="417"/>
    </row>
    <row r="6" spans="2:27" x14ac:dyDescent="0.2">
      <c r="B6" s="402" t="s">
        <v>488</v>
      </c>
      <c r="C6" s="471"/>
      <c r="D6" s="471"/>
      <c r="E6" s="471"/>
      <c r="F6" s="471"/>
      <c r="G6" s="471"/>
      <c r="H6" s="471"/>
      <c r="I6" s="471"/>
      <c r="J6" s="471"/>
      <c r="K6" s="471"/>
      <c r="L6" s="471"/>
      <c r="M6" s="471"/>
      <c r="N6" s="471"/>
      <c r="O6" s="471"/>
      <c r="P6" s="406">
        <f t="shared" si="1"/>
        <v>0</v>
      </c>
      <c r="Q6" s="405">
        <f t="shared" si="2"/>
        <v>0</v>
      </c>
      <c r="R6" s="112"/>
      <c r="S6" s="417" t="s">
        <v>489</v>
      </c>
      <c r="T6" s="417"/>
      <c r="U6" s="417"/>
      <c r="V6" s="417"/>
      <c r="W6" s="417"/>
      <c r="X6" s="417"/>
      <c r="Y6" s="417"/>
      <c r="Z6" s="417"/>
      <c r="AA6" s="417"/>
    </row>
    <row r="7" spans="2:27" x14ac:dyDescent="0.2">
      <c r="B7" s="402" t="s">
        <v>113</v>
      </c>
      <c r="C7" s="471"/>
      <c r="D7" s="471"/>
      <c r="E7" s="471"/>
      <c r="F7" s="471"/>
      <c r="G7" s="471"/>
      <c r="H7" s="471"/>
      <c r="I7" s="471"/>
      <c r="J7" s="471"/>
      <c r="K7" s="471"/>
      <c r="L7" s="471"/>
      <c r="M7" s="471"/>
      <c r="N7" s="471"/>
      <c r="O7" s="471"/>
      <c r="P7" s="406">
        <f t="shared" si="1"/>
        <v>0</v>
      </c>
      <c r="Q7" s="405">
        <f t="shared" si="2"/>
        <v>0</v>
      </c>
      <c r="R7" s="112"/>
      <c r="S7" s="417" t="s">
        <v>490</v>
      </c>
      <c r="T7" s="417"/>
      <c r="U7" s="417"/>
      <c r="V7" s="417"/>
      <c r="W7" s="417"/>
      <c r="X7" s="417"/>
      <c r="Y7" s="417"/>
      <c r="Z7" s="417"/>
      <c r="AA7" s="417"/>
    </row>
    <row r="8" spans="2:27" x14ac:dyDescent="0.2">
      <c r="B8" s="407" t="s">
        <v>430</v>
      </c>
      <c r="C8" s="401">
        <f>SUM(C4:C7)</f>
        <v>0</v>
      </c>
      <c r="D8" s="401">
        <f t="shared" ref="D8:P8" si="3">SUM(D4:D7)</f>
        <v>0</v>
      </c>
      <c r="E8" s="401">
        <f t="shared" si="3"/>
        <v>0</v>
      </c>
      <c r="F8" s="401">
        <f t="shared" si="3"/>
        <v>0</v>
      </c>
      <c r="G8" s="401">
        <f t="shared" si="3"/>
        <v>0</v>
      </c>
      <c r="H8" s="401">
        <f t="shared" si="3"/>
        <v>0</v>
      </c>
      <c r="I8" s="401">
        <f t="shared" si="3"/>
        <v>0</v>
      </c>
      <c r="J8" s="401">
        <f t="shared" si="3"/>
        <v>0</v>
      </c>
      <c r="K8" s="401">
        <f t="shared" si="3"/>
        <v>0</v>
      </c>
      <c r="L8" s="401">
        <f t="shared" si="3"/>
        <v>0</v>
      </c>
      <c r="M8" s="401">
        <f t="shared" si="3"/>
        <v>0</v>
      </c>
      <c r="N8" s="401">
        <f t="shared" si="3"/>
        <v>0</v>
      </c>
      <c r="O8" s="401">
        <f t="shared" si="3"/>
        <v>0</v>
      </c>
      <c r="P8" s="401">
        <f t="shared" si="3"/>
        <v>0</v>
      </c>
      <c r="Q8" s="401">
        <f>SUM(Q4:Q7)</f>
        <v>0</v>
      </c>
      <c r="R8" s="112"/>
      <c r="S8" s="417" t="s">
        <v>491</v>
      </c>
      <c r="T8" s="417"/>
      <c r="U8" s="417"/>
      <c r="V8" s="417"/>
      <c r="W8" s="417"/>
      <c r="X8" s="417"/>
      <c r="Y8" s="417"/>
      <c r="Z8" s="417"/>
      <c r="AA8" s="417"/>
    </row>
    <row r="9" spans="2:27" x14ac:dyDescent="0.2">
      <c r="B9" s="409"/>
      <c r="C9" s="410"/>
      <c r="D9" s="410"/>
      <c r="E9" s="410"/>
      <c r="F9" s="410"/>
      <c r="G9" s="410"/>
      <c r="H9" s="410"/>
      <c r="I9" s="410"/>
      <c r="J9" s="410"/>
      <c r="K9" s="410"/>
      <c r="L9" s="410"/>
      <c r="M9" s="410"/>
      <c r="N9" s="410"/>
      <c r="O9" s="410"/>
      <c r="P9" s="410"/>
      <c r="Q9" s="411"/>
      <c r="R9" s="112"/>
      <c r="S9" s="112"/>
      <c r="T9" s="112"/>
      <c r="U9" s="112"/>
      <c r="V9" s="112"/>
      <c r="W9" s="112"/>
      <c r="X9" s="112"/>
      <c r="Y9" s="112"/>
      <c r="Z9" s="112"/>
      <c r="AA9" s="112"/>
    </row>
    <row r="10" spans="2:27" ht="15" x14ac:dyDescent="0.25">
      <c r="B10" s="400" t="s">
        <v>623</v>
      </c>
      <c r="C10" s="423">
        <f>C3</f>
        <v>1</v>
      </c>
      <c r="D10" s="423">
        <f t="shared" ref="D10:O10" si="4">D3</f>
        <v>2</v>
      </c>
      <c r="E10" s="423">
        <f t="shared" si="4"/>
        <v>3</v>
      </c>
      <c r="F10" s="423">
        <f t="shared" si="4"/>
        <v>4</v>
      </c>
      <c r="G10" s="423">
        <f t="shared" si="4"/>
        <v>5</v>
      </c>
      <c r="H10" s="423">
        <f t="shared" si="4"/>
        <v>6</v>
      </c>
      <c r="I10" s="423">
        <f t="shared" si="4"/>
        <v>7</v>
      </c>
      <c r="J10" s="423">
        <f t="shared" si="4"/>
        <v>8</v>
      </c>
      <c r="K10" s="423">
        <f t="shared" si="4"/>
        <v>9</v>
      </c>
      <c r="L10" s="423">
        <f t="shared" si="4"/>
        <v>10</v>
      </c>
      <c r="M10" s="423">
        <f t="shared" si="4"/>
        <v>11</v>
      </c>
      <c r="N10" s="423">
        <f t="shared" si="4"/>
        <v>12</v>
      </c>
      <c r="O10" s="423">
        <f t="shared" si="4"/>
        <v>13</v>
      </c>
      <c r="P10" s="403" t="s">
        <v>144</v>
      </c>
      <c r="Q10" s="412" t="s">
        <v>482</v>
      </c>
      <c r="R10" s="112"/>
      <c r="S10" s="112"/>
      <c r="T10" s="112"/>
      <c r="U10" s="112"/>
      <c r="V10" s="112"/>
      <c r="W10" s="112"/>
      <c r="X10" s="112"/>
      <c r="Y10" s="112"/>
      <c r="Z10" s="112"/>
      <c r="AA10" s="112"/>
    </row>
    <row r="11" spans="2:27" x14ac:dyDescent="0.2">
      <c r="B11" s="402" t="s">
        <v>493</v>
      </c>
      <c r="C11" s="471"/>
      <c r="D11" s="471"/>
      <c r="E11" s="471"/>
      <c r="F11" s="471"/>
      <c r="G11" s="471"/>
      <c r="H11" s="471"/>
      <c r="I11" s="471"/>
      <c r="J11" s="471"/>
      <c r="K11" s="471"/>
      <c r="L11" s="471"/>
      <c r="M11" s="471"/>
      <c r="N11" s="471"/>
      <c r="O11" s="471"/>
      <c r="P11" s="406">
        <f>SUM(C11:O11)</f>
        <v>0</v>
      </c>
      <c r="Q11" s="405">
        <f t="shared" ref="Q11:Q15" si="5">SUM(K11:O11)</f>
        <v>0</v>
      </c>
      <c r="R11" s="112"/>
      <c r="S11" s="416" t="s">
        <v>494</v>
      </c>
      <c r="T11" s="416"/>
      <c r="U11" s="416"/>
      <c r="V11" s="416"/>
      <c r="W11" s="416"/>
      <c r="X11" s="416"/>
      <c r="Y11" s="416"/>
      <c r="Z11" s="416"/>
      <c r="AA11" s="416"/>
    </row>
    <row r="12" spans="2:27" x14ac:dyDescent="0.2">
      <c r="B12" s="402" t="s">
        <v>495</v>
      </c>
      <c r="C12" s="471"/>
      <c r="D12" s="471"/>
      <c r="E12" s="471"/>
      <c r="F12" s="471"/>
      <c r="G12" s="471"/>
      <c r="H12" s="471"/>
      <c r="I12" s="471"/>
      <c r="J12" s="471"/>
      <c r="K12" s="471"/>
      <c r="L12" s="471"/>
      <c r="M12" s="471"/>
      <c r="N12" s="471"/>
      <c r="O12" s="471"/>
      <c r="P12" s="406">
        <f t="shared" ref="P12:P15" si="6">SUM(C12:O12)</f>
        <v>0</v>
      </c>
      <c r="Q12" s="405">
        <f t="shared" si="5"/>
        <v>0</v>
      </c>
      <c r="R12" s="112"/>
      <c r="S12" s="417" t="s">
        <v>496</v>
      </c>
      <c r="T12" s="417"/>
      <c r="U12" s="417"/>
      <c r="V12" s="417"/>
      <c r="W12" s="417"/>
      <c r="X12" s="417"/>
      <c r="Y12" s="417"/>
      <c r="Z12" s="417"/>
      <c r="AA12" s="417"/>
    </row>
    <row r="13" spans="2:27" x14ac:dyDescent="0.2">
      <c r="B13" s="402" t="s">
        <v>497</v>
      </c>
      <c r="C13" s="405">
        <f>C8-C11-C12-C14-C15</f>
        <v>0</v>
      </c>
      <c r="D13" s="405">
        <f t="shared" ref="D13:O13" si="7">D8-D11-D12-D14-D15</f>
        <v>0</v>
      </c>
      <c r="E13" s="405">
        <f t="shared" si="7"/>
        <v>0</v>
      </c>
      <c r="F13" s="405">
        <f t="shared" si="7"/>
        <v>0</v>
      </c>
      <c r="G13" s="405">
        <f t="shared" si="7"/>
        <v>0</v>
      </c>
      <c r="H13" s="405">
        <f t="shared" si="7"/>
        <v>0</v>
      </c>
      <c r="I13" s="405">
        <f t="shared" si="7"/>
        <v>0</v>
      </c>
      <c r="J13" s="405">
        <f t="shared" si="7"/>
        <v>0</v>
      </c>
      <c r="K13" s="405">
        <f t="shared" si="7"/>
        <v>0</v>
      </c>
      <c r="L13" s="405">
        <f t="shared" si="7"/>
        <v>0</v>
      </c>
      <c r="M13" s="405">
        <f t="shared" si="7"/>
        <v>0</v>
      </c>
      <c r="N13" s="405">
        <f t="shared" si="7"/>
        <v>0</v>
      </c>
      <c r="O13" s="405">
        <f t="shared" si="7"/>
        <v>0</v>
      </c>
      <c r="P13" s="406">
        <f t="shared" si="6"/>
        <v>0</v>
      </c>
      <c r="Q13" s="405">
        <f t="shared" si="5"/>
        <v>0</v>
      </c>
      <c r="R13" s="112"/>
      <c r="S13" s="112"/>
      <c r="T13" s="112"/>
      <c r="U13" s="112"/>
      <c r="V13" s="112"/>
      <c r="W13" s="112"/>
      <c r="X13" s="112"/>
      <c r="Y13" s="112"/>
      <c r="Z13" s="112"/>
      <c r="AA13" s="112"/>
    </row>
    <row r="14" spans="2:27" x14ac:dyDescent="0.2">
      <c r="B14" s="402" t="s">
        <v>498</v>
      </c>
      <c r="C14" s="471"/>
      <c r="D14" s="471"/>
      <c r="E14" s="471"/>
      <c r="F14" s="471"/>
      <c r="G14" s="471"/>
      <c r="H14" s="471"/>
      <c r="I14" s="471"/>
      <c r="J14" s="471"/>
      <c r="K14" s="471"/>
      <c r="L14" s="471"/>
      <c r="M14" s="471"/>
      <c r="N14" s="471"/>
      <c r="O14" s="471"/>
      <c r="P14" s="406">
        <f t="shared" si="6"/>
        <v>0</v>
      </c>
      <c r="Q14" s="405">
        <f t="shared" si="5"/>
        <v>0</v>
      </c>
      <c r="R14" s="112"/>
      <c r="S14" s="112"/>
      <c r="T14" s="112"/>
      <c r="U14" s="112"/>
      <c r="V14" s="112"/>
      <c r="W14" s="112"/>
      <c r="X14" s="112"/>
      <c r="Y14" s="112"/>
      <c r="Z14" s="112"/>
      <c r="AA14" s="112"/>
    </row>
    <row r="15" spans="2:27" x14ac:dyDescent="0.2">
      <c r="B15" s="402" t="s">
        <v>436</v>
      </c>
      <c r="C15" s="471"/>
      <c r="D15" s="471"/>
      <c r="E15" s="471"/>
      <c r="F15" s="471"/>
      <c r="G15" s="471"/>
      <c r="H15" s="471"/>
      <c r="I15" s="471"/>
      <c r="J15" s="471"/>
      <c r="K15" s="471"/>
      <c r="L15" s="471"/>
      <c r="M15" s="471"/>
      <c r="N15" s="471"/>
      <c r="O15" s="471"/>
      <c r="P15" s="406">
        <f t="shared" si="6"/>
        <v>0</v>
      </c>
      <c r="Q15" s="405">
        <f t="shared" si="5"/>
        <v>0</v>
      </c>
      <c r="R15" s="112"/>
      <c r="S15" s="112"/>
      <c r="T15" s="112"/>
      <c r="U15" s="112"/>
      <c r="V15" s="112"/>
      <c r="W15" s="112"/>
      <c r="X15" s="112"/>
      <c r="Y15" s="112"/>
      <c r="Z15" s="112"/>
      <c r="AA15" s="112"/>
    </row>
    <row r="16" spans="2:27" x14ac:dyDescent="0.2">
      <c r="B16" s="407" t="s">
        <v>430</v>
      </c>
      <c r="C16" s="401">
        <f>SUM(C11:C15)</f>
        <v>0</v>
      </c>
      <c r="D16" s="401">
        <f t="shared" ref="D16:Q16" si="8">SUM(D11:D15)</f>
        <v>0</v>
      </c>
      <c r="E16" s="401">
        <f t="shared" si="8"/>
        <v>0</v>
      </c>
      <c r="F16" s="401">
        <f t="shared" si="8"/>
        <v>0</v>
      </c>
      <c r="G16" s="401">
        <f t="shared" si="8"/>
        <v>0</v>
      </c>
      <c r="H16" s="401">
        <f t="shared" si="8"/>
        <v>0</v>
      </c>
      <c r="I16" s="401">
        <f t="shared" si="8"/>
        <v>0</v>
      </c>
      <c r="J16" s="401">
        <f t="shared" si="8"/>
        <v>0</v>
      </c>
      <c r="K16" s="401">
        <f t="shared" si="8"/>
        <v>0</v>
      </c>
      <c r="L16" s="401">
        <f t="shared" si="8"/>
        <v>0</v>
      </c>
      <c r="M16" s="401">
        <f t="shared" si="8"/>
        <v>0</v>
      </c>
      <c r="N16" s="401">
        <f t="shared" si="8"/>
        <v>0</v>
      </c>
      <c r="O16" s="401">
        <f t="shared" si="8"/>
        <v>0</v>
      </c>
      <c r="P16" s="401">
        <f t="shared" si="8"/>
        <v>0</v>
      </c>
      <c r="Q16" s="401">
        <f t="shared" si="8"/>
        <v>0</v>
      </c>
      <c r="R16" s="112"/>
      <c r="S16" s="112"/>
      <c r="T16" s="112"/>
      <c r="U16" s="112"/>
      <c r="V16" s="112"/>
      <c r="W16" s="112"/>
      <c r="X16" s="112"/>
      <c r="Y16" s="112"/>
      <c r="Z16" s="112"/>
      <c r="AA16" s="112"/>
    </row>
    <row r="17" spans="2:27" x14ac:dyDescent="0.2">
      <c r="B17" s="409"/>
      <c r="C17" s="410"/>
      <c r="D17" s="410"/>
      <c r="E17" s="410"/>
      <c r="F17" s="410"/>
      <c r="G17" s="410"/>
      <c r="H17" s="410"/>
      <c r="I17" s="410"/>
      <c r="J17" s="410"/>
      <c r="K17" s="410"/>
      <c r="L17" s="410"/>
      <c r="M17" s="410"/>
      <c r="N17" s="410"/>
      <c r="O17" s="410"/>
      <c r="P17" s="410"/>
      <c r="Q17" s="411"/>
      <c r="R17" s="112"/>
      <c r="S17" s="112"/>
      <c r="T17" s="112"/>
      <c r="U17" s="112"/>
      <c r="V17" s="112"/>
      <c r="W17" s="112"/>
      <c r="X17" s="112"/>
      <c r="Y17" s="112"/>
      <c r="Z17" s="112"/>
      <c r="AA17" s="112"/>
    </row>
    <row r="18" spans="2:27" ht="15" x14ac:dyDescent="0.25">
      <c r="B18" s="400" t="s">
        <v>500</v>
      </c>
      <c r="C18" s="423">
        <f>C3</f>
        <v>1</v>
      </c>
      <c r="D18" s="423">
        <f t="shared" ref="D18:O18" si="9">D3</f>
        <v>2</v>
      </c>
      <c r="E18" s="423">
        <f t="shared" si="9"/>
        <v>3</v>
      </c>
      <c r="F18" s="423">
        <f t="shared" si="9"/>
        <v>4</v>
      </c>
      <c r="G18" s="423">
        <f t="shared" si="9"/>
        <v>5</v>
      </c>
      <c r="H18" s="423">
        <f t="shared" si="9"/>
        <v>6</v>
      </c>
      <c r="I18" s="423">
        <f t="shared" si="9"/>
        <v>7</v>
      </c>
      <c r="J18" s="423">
        <f t="shared" si="9"/>
        <v>8</v>
      </c>
      <c r="K18" s="423">
        <f t="shared" si="9"/>
        <v>9</v>
      </c>
      <c r="L18" s="423">
        <f t="shared" si="9"/>
        <v>10</v>
      </c>
      <c r="M18" s="423">
        <f t="shared" si="9"/>
        <v>11</v>
      </c>
      <c r="N18" s="423">
        <f t="shared" si="9"/>
        <v>12</v>
      </c>
      <c r="O18" s="423">
        <f t="shared" si="9"/>
        <v>13</v>
      </c>
      <c r="P18" s="403" t="s">
        <v>144</v>
      </c>
      <c r="Q18" s="412" t="s">
        <v>482</v>
      </c>
      <c r="R18" s="112"/>
      <c r="S18" s="112"/>
      <c r="T18" s="112"/>
      <c r="U18" s="112"/>
      <c r="V18" s="112"/>
      <c r="W18" s="112"/>
      <c r="X18" s="112"/>
      <c r="Y18" s="112"/>
      <c r="Z18" s="112"/>
      <c r="AA18" s="112"/>
    </row>
    <row r="19" spans="2:27" x14ac:dyDescent="0.2">
      <c r="B19" s="402" t="s">
        <v>499</v>
      </c>
      <c r="C19" s="471"/>
      <c r="D19" s="471"/>
      <c r="E19" s="471"/>
      <c r="F19" s="471"/>
      <c r="G19" s="471"/>
      <c r="H19" s="471"/>
      <c r="I19" s="471"/>
      <c r="J19" s="471"/>
      <c r="K19" s="471"/>
      <c r="L19" s="471"/>
      <c r="M19" s="471"/>
      <c r="N19" s="471"/>
      <c r="O19" s="471"/>
      <c r="P19" s="406">
        <f>SUM(C19:O19)</f>
        <v>0</v>
      </c>
      <c r="Q19" s="405">
        <f t="shared" ref="Q19:Q23" si="10">SUM(K19:O19)</f>
        <v>0</v>
      </c>
      <c r="R19" s="112"/>
      <c r="S19" s="416" t="s">
        <v>500</v>
      </c>
      <c r="T19" s="416"/>
      <c r="U19" s="416"/>
      <c r="V19" s="416"/>
      <c r="W19" s="416"/>
      <c r="X19" s="416"/>
      <c r="Y19" s="416"/>
      <c r="Z19" s="416"/>
      <c r="AA19" s="416"/>
    </row>
    <row r="20" spans="2:27" x14ac:dyDescent="0.2">
      <c r="B20" s="402" t="s">
        <v>501</v>
      </c>
      <c r="C20" s="471"/>
      <c r="D20" s="471"/>
      <c r="E20" s="471"/>
      <c r="F20" s="471"/>
      <c r="G20" s="471"/>
      <c r="H20" s="471"/>
      <c r="I20" s="471"/>
      <c r="J20" s="471"/>
      <c r="K20" s="471"/>
      <c r="L20" s="471"/>
      <c r="M20" s="471"/>
      <c r="N20" s="471"/>
      <c r="O20" s="471"/>
      <c r="P20" s="406">
        <f t="shared" ref="P20:P23" si="11">SUM(C20:O20)</f>
        <v>0</v>
      </c>
      <c r="Q20" s="405">
        <f t="shared" si="10"/>
        <v>0</v>
      </c>
      <c r="R20" s="112"/>
      <c r="S20" s="417" t="s">
        <v>502</v>
      </c>
      <c r="T20" s="417"/>
      <c r="U20" s="417"/>
      <c r="V20" s="417"/>
      <c r="W20" s="417"/>
      <c r="X20" s="417"/>
      <c r="Y20" s="417"/>
      <c r="Z20" s="417"/>
      <c r="AA20" s="417"/>
    </row>
    <row r="21" spans="2:27" x14ac:dyDescent="0.2">
      <c r="B21" s="402" t="s">
        <v>503</v>
      </c>
      <c r="C21" s="471"/>
      <c r="D21" s="471"/>
      <c r="E21" s="471"/>
      <c r="F21" s="471"/>
      <c r="G21" s="471"/>
      <c r="H21" s="471"/>
      <c r="I21" s="471"/>
      <c r="J21" s="471"/>
      <c r="K21" s="471"/>
      <c r="L21" s="471"/>
      <c r="M21" s="471"/>
      <c r="N21" s="471"/>
      <c r="O21" s="471"/>
      <c r="P21" s="406">
        <f t="shared" si="11"/>
        <v>0</v>
      </c>
      <c r="Q21" s="405">
        <f t="shared" si="10"/>
        <v>0</v>
      </c>
      <c r="R21" s="112"/>
      <c r="S21" s="417" t="s">
        <v>504</v>
      </c>
      <c r="T21" s="417"/>
      <c r="U21" s="417"/>
      <c r="V21" s="417"/>
      <c r="W21" s="417"/>
      <c r="X21" s="417"/>
      <c r="Y21" s="417"/>
      <c r="Z21" s="417"/>
      <c r="AA21" s="417"/>
    </row>
    <row r="22" spans="2:27" x14ac:dyDescent="0.2">
      <c r="B22" s="402" t="s">
        <v>505</v>
      </c>
      <c r="C22" s="471"/>
      <c r="D22" s="471"/>
      <c r="E22" s="471"/>
      <c r="F22" s="471"/>
      <c r="G22" s="471"/>
      <c r="H22" s="471"/>
      <c r="I22" s="471"/>
      <c r="J22" s="471"/>
      <c r="K22" s="471"/>
      <c r="L22" s="471"/>
      <c r="M22" s="471"/>
      <c r="N22" s="471"/>
      <c r="O22" s="471"/>
      <c r="P22" s="406">
        <f t="shared" si="11"/>
        <v>0</v>
      </c>
      <c r="Q22" s="405">
        <f t="shared" si="10"/>
        <v>0</v>
      </c>
      <c r="R22" s="112"/>
      <c r="S22" s="417" t="s">
        <v>506</v>
      </c>
      <c r="T22" s="417"/>
      <c r="U22" s="417"/>
      <c r="V22" s="417"/>
      <c r="W22" s="417"/>
      <c r="X22" s="417"/>
      <c r="Y22" s="417"/>
      <c r="Z22" s="417"/>
      <c r="AA22" s="417"/>
    </row>
    <row r="23" spans="2:27" x14ac:dyDescent="0.2">
      <c r="B23" s="413" t="s">
        <v>507</v>
      </c>
      <c r="C23" s="471"/>
      <c r="D23" s="471"/>
      <c r="E23" s="471"/>
      <c r="F23" s="471"/>
      <c r="G23" s="471"/>
      <c r="H23" s="471"/>
      <c r="I23" s="471"/>
      <c r="J23" s="471"/>
      <c r="K23" s="471"/>
      <c r="L23" s="471"/>
      <c r="M23" s="471"/>
      <c r="N23" s="471"/>
      <c r="O23" s="471"/>
      <c r="P23" s="406">
        <f t="shared" si="11"/>
        <v>0</v>
      </c>
      <c r="Q23" s="405">
        <f t="shared" si="10"/>
        <v>0</v>
      </c>
      <c r="R23" s="112"/>
      <c r="S23" s="417" t="s">
        <v>508</v>
      </c>
      <c r="T23" s="417"/>
      <c r="U23" s="417"/>
      <c r="V23" s="417"/>
      <c r="W23" s="417"/>
      <c r="X23" s="417"/>
      <c r="Y23" s="417"/>
      <c r="Z23" s="417"/>
      <c r="AA23" s="417"/>
    </row>
    <row r="24" spans="2:27" x14ac:dyDescent="0.2">
      <c r="B24" s="407" t="s">
        <v>509</v>
      </c>
      <c r="C24" s="401">
        <f t="shared" ref="C24:L24" si="12">C8</f>
        <v>0</v>
      </c>
      <c r="D24" s="401">
        <f t="shared" si="12"/>
        <v>0</v>
      </c>
      <c r="E24" s="401">
        <f t="shared" si="12"/>
        <v>0</v>
      </c>
      <c r="F24" s="401">
        <f t="shared" si="12"/>
        <v>0</v>
      </c>
      <c r="G24" s="401">
        <f t="shared" si="12"/>
        <v>0</v>
      </c>
      <c r="H24" s="401">
        <f t="shared" si="12"/>
        <v>0</v>
      </c>
      <c r="I24" s="401">
        <f t="shared" si="12"/>
        <v>0</v>
      </c>
      <c r="J24" s="401">
        <f t="shared" si="12"/>
        <v>0</v>
      </c>
      <c r="K24" s="401">
        <f t="shared" si="12"/>
        <v>0</v>
      </c>
      <c r="L24" s="401">
        <f t="shared" si="12"/>
        <v>0</v>
      </c>
      <c r="M24" s="401">
        <f>M8</f>
        <v>0</v>
      </c>
      <c r="N24" s="401">
        <f t="shared" ref="N24:O24" si="13">N8</f>
        <v>0</v>
      </c>
      <c r="O24" s="401">
        <f t="shared" si="13"/>
        <v>0</v>
      </c>
      <c r="P24" s="401">
        <f t="shared" ref="P24:Q24" si="14">SUM(P19:P23)</f>
        <v>0</v>
      </c>
      <c r="Q24" s="401">
        <f t="shared" si="14"/>
        <v>0</v>
      </c>
      <c r="R24" s="112"/>
      <c r="S24" s="417" t="s">
        <v>510</v>
      </c>
      <c r="T24" s="417"/>
      <c r="U24" s="417"/>
      <c r="V24" s="417"/>
      <c r="W24" s="417"/>
      <c r="X24" s="417"/>
      <c r="Y24" s="417"/>
      <c r="Z24" s="417"/>
      <c r="AA24" s="417"/>
    </row>
    <row r="25" spans="2:27" x14ac:dyDescent="0.2">
      <c r="B25" s="414"/>
      <c r="C25" s="415"/>
      <c r="D25" s="415"/>
      <c r="E25" s="415"/>
      <c r="F25" s="415"/>
      <c r="G25" s="415"/>
      <c r="H25" s="415"/>
      <c r="I25" s="415"/>
      <c r="J25" s="415"/>
      <c r="K25" s="415"/>
      <c r="L25" s="415"/>
      <c r="M25" s="415"/>
      <c r="N25" s="415"/>
      <c r="O25" s="415"/>
      <c r="P25" s="415"/>
      <c r="Q25" s="415"/>
      <c r="R25" s="112"/>
      <c r="S25" s="417" t="s">
        <v>511</v>
      </c>
      <c r="T25" s="417"/>
      <c r="U25" s="417"/>
      <c r="V25" s="417"/>
      <c r="W25" s="417"/>
      <c r="X25" s="417"/>
      <c r="Y25" s="417"/>
      <c r="Z25" s="417"/>
      <c r="AA25" s="417"/>
    </row>
    <row r="26" spans="2:27" x14ac:dyDescent="0.2">
      <c r="C26" s="50"/>
      <c r="D26" s="50"/>
      <c r="E26" s="50"/>
      <c r="F26" s="50"/>
      <c r="G26" s="50"/>
      <c r="H26" s="50"/>
      <c r="I26" s="50"/>
      <c r="J26" s="50"/>
      <c r="K26" s="50"/>
      <c r="L26" s="50"/>
      <c r="M26" s="50"/>
      <c r="N26" s="50"/>
      <c r="O26" s="50"/>
      <c r="P26" s="50"/>
      <c r="Q26" s="47"/>
    </row>
    <row r="27" spans="2:27" ht="15" x14ac:dyDescent="0.25">
      <c r="B27" s="201"/>
      <c r="C27" s="201"/>
      <c r="D27" s="201"/>
      <c r="E27" s="201"/>
      <c r="F27" s="201"/>
      <c r="G27" s="201"/>
      <c r="H27" s="201"/>
      <c r="I27" s="201"/>
      <c r="J27" s="201"/>
      <c r="K27" s="201"/>
      <c r="L27" s="201"/>
      <c r="M27" s="201"/>
      <c r="N27" s="201"/>
      <c r="O27" s="201"/>
      <c r="P27" s="201"/>
      <c r="Q27" s="78"/>
    </row>
    <row r="28" spans="2:27" x14ac:dyDescent="0.2">
      <c r="B28" s="52"/>
      <c r="C28" s="53"/>
      <c r="D28" s="53"/>
      <c r="E28" s="53"/>
      <c r="F28" s="53"/>
      <c r="G28" s="53"/>
      <c r="H28" s="53"/>
      <c r="I28" s="53"/>
      <c r="J28" s="53"/>
      <c r="K28" s="53"/>
      <c r="L28" s="53"/>
      <c r="M28" s="53"/>
      <c r="N28" s="53"/>
      <c r="O28" s="53"/>
      <c r="P28" s="53"/>
    </row>
    <row r="29" spans="2:27" ht="15.75" x14ac:dyDescent="0.25">
      <c r="B29" s="421" t="s">
        <v>624</v>
      </c>
      <c r="C29" s="630">
        <f>C3</f>
        <v>1</v>
      </c>
      <c r="D29" s="630">
        <f t="shared" ref="D29:O29" si="15">D3</f>
        <v>2</v>
      </c>
      <c r="E29" s="630">
        <f t="shared" si="15"/>
        <v>3</v>
      </c>
      <c r="F29" s="630">
        <f t="shared" si="15"/>
        <v>4</v>
      </c>
      <c r="G29" s="630">
        <f t="shared" si="15"/>
        <v>5</v>
      </c>
      <c r="H29" s="630">
        <f t="shared" si="15"/>
        <v>6</v>
      </c>
      <c r="I29" s="630">
        <f t="shared" si="15"/>
        <v>7</v>
      </c>
      <c r="J29" s="630">
        <f t="shared" si="15"/>
        <v>8</v>
      </c>
      <c r="K29" s="630">
        <f t="shared" si="15"/>
        <v>9</v>
      </c>
      <c r="L29" s="630">
        <f t="shared" si="15"/>
        <v>10</v>
      </c>
      <c r="M29" s="630">
        <f t="shared" si="15"/>
        <v>11</v>
      </c>
      <c r="N29" s="630">
        <f t="shared" si="15"/>
        <v>12</v>
      </c>
      <c r="O29" s="630">
        <f t="shared" si="15"/>
        <v>13</v>
      </c>
      <c r="P29" s="403" t="s">
        <v>144</v>
      </c>
      <c r="Q29" s="412" t="s">
        <v>482</v>
      </c>
      <c r="R29" s="112"/>
      <c r="S29" s="112"/>
      <c r="T29" s="112"/>
      <c r="U29" s="112"/>
      <c r="V29" s="112"/>
      <c r="W29" s="112"/>
      <c r="X29" s="112"/>
      <c r="Y29" s="112"/>
      <c r="Z29" s="112"/>
      <c r="AA29" s="112"/>
    </row>
    <row r="30" spans="2:27" ht="15" x14ac:dyDescent="0.25">
      <c r="B30" s="631" t="s">
        <v>513</v>
      </c>
      <c r="C30" s="408">
        <f>C24</f>
        <v>0</v>
      </c>
      <c r="D30" s="408">
        <f t="shared" ref="D30:O30" si="16">D24</f>
        <v>0</v>
      </c>
      <c r="E30" s="408">
        <f t="shared" si="16"/>
        <v>0</v>
      </c>
      <c r="F30" s="408">
        <f t="shared" si="16"/>
        <v>0</v>
      </c>
      <c r="G30" s="408">
        <f t="shared" si="16"/>
        <v>0</v>
      </c>
      <c r="H30" s="408">
        <f t="shared" si="16"/>
        <v>0</v>
      </c>
      <c r="I30" s="408">
        <f t="shared" si="16"/>
        <v>0</v>
      </c>
      <c r="J30" s="408">
        <f t="shared" si="16"/>
        <v>0</v>
      </c>
      <c r="K30" s="408">
        <f t="shared" si="16"/>
        <v>0</v>
      </c>
      <c r="L30" s="408">
        <f t="shared" si="16"/>
        <v>0</v>
      </c>
      <c r="M30" s="408">
        <f t="shared" si="16"/>
        <v>0</v>
      </c>
      <c r="N30" s="408">
        <f t="shared" si="16"/>
        <v>0</v>
      </c>
      <c r="O30" s="408">
        <f t="shared" si="16"/>
        <v>0</v>
      </c>
      <c r="P30" s="401">
        <f>SUM(C30:O30)</f>
        <v>0</v>
      </c>
      <c r="Q30" s="405">
        <f t="shared" ref="Q30:Q32" si="17">SUM(K30:O30)</f>
        <v>0</v>
      </c>
      <c r="R30" s="112"/>
      <c r="S30" s="112"/>
      <c r="T30" s="112"/>
      <c r="U30" s="112"/>
      <c r="V30" s="112"/>
      <c r="W30" s="112"/>
      <c r="X30" s="112"/>
      <c r="Y30" s="112"/>
      <c r="Z30" s="112"/>
      <c r="AA30" s="112"/>
    </row>
    <row r="31" spans="2:27" ht="15" x14ac:dyDescent="0.25">
      <c r="B31" s="631" t="s">
        <v>514</v>
      </c>
      <c r="C31" s="471"/>
      <c r="D31" s="471"/>
      <c r="E31" s="471"/>
      <c r="F31" s="471"/>
      <c r="G31" s="471"/>
      <c r="H31" s="471"/>
      <c r="I31" s="471"/>
      <c r="J31" s="471"/>
      <c r="K31" s="471"/>
      <c r="L31" s="471"/>
      <c r="M31" s="471"/>
      <c r="N31" s="471"/>
      <c r="O31" s="471"/>
      <c r="P31" s="401">
        <f t="shared" ref="P31:P32" si="18">SUM(C31:O31)</f>
        <v>0</v>
      </c>
      <c r="Q31" s="405">
        <f t="shared" si="17"/>
        <v>0</v>
      </c>
      <c r="R31" s="112"/>
      <c r="S31" s="112"/>
      <c r="T31" s="112"/>
    </row>
    <row r="32" spans="2:27" ht="15" x14ac:dyDescent="0.25">
      <c r="B32" s="631" t="s">
        <v>515</v>
      </c>
      <c r="C32" s="471"/>
      <c r="D32" s="471"/>
      <c r="E32" s="471"/>
      <c r="F32" s="471"/>
      <c r="G32" s="471"/>
      <c r="H32" s="471"/>
      <c r="I32" s="471"/>
      <c r="J32" s="471"/>
      <c r="K32" s="471"/>
      <c r="L32" s="471"/>
      <c r="M32" s="471"/>
      <c r="N32" s="471"/>
      <c r="O32" s="471"/>
      <c r="P32" s="401">
        <f t="shared" si="18"/>
        <v>0</v>
      </c>
      <c r="Q32" s="405">
        <f t="shared" si="17"/>
        <v>0</v>
      </c>
      <c r="R32" s="112"/>
      <c r="S32" s="112"/>
      <c r="T32" s="112"/>
    </row>
    <row r="33" spans="2:20" ht="15" x14ac:dyDescent="0.25">
      <c r="B33" s="631" t="s">
        <v>516</v>
      </c>
      <c r="C33" s="401">
        <f>SUM(C30:C32)</f>
        <v>0</v>
      </c>
      <c r="D33" s="401">
        <f t="shared" ref="D33:Q33" si="19">SUM(D30:D32)</f>
        <v>0</v>
      </c>
      <c r="E33" s="401">
        <f t="shared" si="19"/>
        <v>0</v>
      </c>
      <c r="F33" s="401">
        <f t="shared" si="19"/>
        <v>0</v>
      </c>
      <c r="G33" s="401">
        <f t="shared" si="19"/>
        <v>0</v>
      </c>
      <c r="H33" s="401">
        <f t="shared" si="19"/>
        <v>0</v>
      </c>
      <c r="I33" s="401">
        <f t="shared" si="19"/>
        <v>0</v>
      </c>
      <c r="J33" s="401">
        <f t="shared" si="19"/>
        <v>0</v>
      </c>
      <c r="K33" s="401">
        <f t="shared" si="19"/>
        <v>0</v>
      </c>
      <c r="L33" s="401">
        <f t="shared" si="19"/>
        <v>0</v>
      </c>
      <c r="M33" s="401">
        <f t="shared" si="19"/>
        <v>0</v>
      </c>
      <c r="N33" s="401">
        <f t="shared" si="19"/>
        <v>0</v>
      </c>
      <c r="O33" s="401">
        <f t="shared" si="19"/>
        <v>0</v>
      </c>
      <c r="P33" s="401">
        <f t="shared" si="19"/>
        <v>0</v>
      </c>
      <c r="Q33" s="401">
        <f t="shared" si="19"/>
        <v>0</v>
      </c>
      <c r="R33" s="112"/>
      <c r="S33" s="112"/>
      <c r="T33" s="112"/>
    </row>
    <row r="34" spans="2:20" ht="15" x14ac:dyDescent="0.25">
      <c r="B34" s="778" t="s">
        <v>517</v>
      </c>
      <c r="C34" s="778"/>
      <c r="D34" s="778"/>
      <c r="E34" s="778"/>
      <c r="F34" s="778"/>
      <c r="G34" s="778"/>
      <c r="H34" s="778"/>
      <c r="I34" s="778"/>
      <c r="J34" s="778"/>
      <c r="K34" s="778"/>
      <c r="L34" s="778"/>
      <c r="M34" s="778"/>
      <c r="N34" s="778"/>
      <c r="O34" s="778"/>
      <c r="P34" s="778"/>
      <c r="Q34" s="778"/>
      <c r="R34" s="631"/>
      <c r="S34" s="631"/>
      <c r="T34" s="631"/>
    </row>
    <row r="35" spans="2:20" x14ac:dyDescent="0.2">
      <c r="C35" s="54"/>
      <c r="D35" s="54"/>
      <c r="E35" s="54"/>
      <c r="F35" s="54"/>
      <c r="G35" s="54"/>
      <c r="H35" s="54"/>
      <c r="I35" s="54"/>
      <c r="J35" s="54"/>
      <c r="K35" s="54"/>
      <c r="L35" s="54"/>
      <c r="M35" s="54"/>
      <c r="N35" s="54"/>
      <c r="O35" s="54"/>
      <c r="P35" s="50"/>
    </row>
    <row r="36" spans="2:20" ht="15.75" x14ac:dyDescent="0.25">
      <c r="B36" s="422" t="s">
        <v>518</v>
      </c>
      <c r="C36" s="630">
        <f>C3</f>
        <v>1</v>
      </c>
      <c r="D36" s="630">
        <f t="shared" ref="D36:O36" si="20">D3</f>
        <v>2</v>
      </c>
      <c r="E36" s="630">
        <f t="shared" si="20"/>
        <v>3</v>
      </c>
      <c r="F36" s="630">
        <f t="shared" si="20"/>
        <v>4</v>
      </c>
      <c r="G36" s="630">
        <f t="shared" si="20"/>
        <v>5</v>
      </c>
      <c r="H36" s="630">
        <f t="shared" si="20"/>
        <v>6</v>
      </c>
      <c r="I36" s="630">
        <f t="shared" si="20"/>
        <v>7</v>
      </c>
      <c r="J36" s="630">
        <f t="shared" si="20"/>
        <v>8</v>
      </c>
      <c r="K36" s="630">
        <f t="shared" si="20"/>
        <v>9</v>
      </c>
      <c r="L36" s="630">
        <f t="shared" si="20"/>
        <v>10</v>
      </c>
      <c r="M36" s="630">
        <f t="shared" si="20"/>
        <v>11</v>
      </c>
      <c r="N36" s="630">
        <f t="shared" si="20"/>
        <v>12</v>
      </c>
      <c r="O36" s="630">
        <f t="shared" si="20"/>
        <v>13</v>
      </c>
      <c r="P36" s="403" t="s">
        <v>144</v>
      </c>
      <c r="Q36" s="412" t="s">
        <v>482</v>
      </c>
      <c r="R36" s="112"/>
      <c r="S36" s="112"/>
      <c r="T36" s="112"/>
    </row>
    <row r="37" spans="2:20" ht="15" x14ac:dyDescent="0.25">
      <c r="B37" s="419" t="s">
        <v>488</v>
      </c>
      <c r="C37" s="634"/>
      <c r="D37" s="634"/>
      <c r="E37" s="634"/>
      <c r="F37" s="634"/>
      <c r="G37" s="634"/>
      <c r="H37" s="634"/>
      <c r="I37" s="634"/>
      <c r="J37" s="634"/>
      <c r="K37" s="634"/>
      <c r="L37" s="634"/>
      <c r="M37" s="634"/>
      <c r="N37" s="634"/>
      <c r="O37" s="634"/>
      <c r="P37" s="401">
        <f t="shared" ref="P37:P38" si="21">SUM(C37:O37)</f>
        <v>0</v>
      </c>
      <c r="Q37" s="405">
        <f t="shared" ref="Q37:Q38" si="22">SUM(K37:O37)</f>
        <v>0</v>
      </c>
      <c r="R37" s="112"/>
      <c r="S37" s="112"/>
      <c r="T37" s="112"/>
    </row>
    <row r="38" spans="2:20" ht="15" x14ac:dyDescent="0.25">
      <c r="B38" s="419" t="s">
        <v>113</v>
      </c>
      <c r="C38" s="634"/>
      <c r="D38" s="634"/>
      <c r="E38" s="634"/>
      <c r="F38" s="634"/>
      <c r="G38" s="634"/>
      <c r="H38" s="634"/>
      <c r="I38" s="634"/>
      <c r="J38" s="634"/>
      <c r="K38" s="634"/>
      <c r="L38" s="634"/>
      <c r="M38" s="634"/>
      <c r="N38" s="634"/>
      <c r="O38" s="634"/>
      <c r="P38" s="401">
        <f t="shared" si="21"/>
        <v>0</v>
      </c>
      <c r="Q38" s="405">
        <f t="shared" si="22"/>
        <v>0</v>
      </c>
      <c r="R38" s="112"/>
      <c r="S38" s="112"/>
      <c r="T38" s="112"/>
    </row>
    <row r="39" spans="2:20" ht="15" x14ac:dyDescent="0.25">
      <c r="B39" s="420" t="s">
        <v>149</v>
      </c>
      <c r="C39" s="401">
        <f>SUM(C37:C38)</f>
        <v>0</v>
      </c>
      <c r="D39" s="401">
        <f t="shared" ref="D39:Q39" si="23">SUM(D37:D38)</f>
        <v>0</v>
      </c>
      <c r="E39" s="401">
        <f t="shared" si="23"/>
        <v>0</v>
      </c>
      <c r="F39" s="401">
        <f t="shared" si="23"/>
        <v>0</v>
      </c>
      <c r="G39" s="401">
        <f t="shared" si="23"/>
        <v>0</v>
      </c>
      <c r="H39" s="401">
        <f t="shared" si="23"/>
        <v>0</v>
      </c>
      <c r="I39" s="401">
        <f t="shared" si="23"/>
        <v>0</v>
      </c>
      <c r="J39" s="401">
        <f t="shared" si="23"/>
        <v>0</v>
      </c>
      <c r="K39" s="401">
        <f t="shared" si="23"/>
        <v>0</v>
      </c>
      <c r="L39" s="401">
        <f t="shared" si="23"/>
        <v>0</v>
      </c>
      <c r="M39" s="401">
        <f t="shared" si="23"/>
        <v>0</v>
      </c>
      <c r="N39" s="401">
        <f t="shared" si="23"/>
        <v>0</v>
      </c>
      <c r="O39" s="401">
        <f t="shared" si="23"/>
        <v>0</v>
      </c>
      <c r="P39" s="401">
        <f t="shared" si="23"/>
        <v>0</v>
      </c>
      <c r="Q39" s="401">
        <f t="shared" si="23"/>
        <v>0</v>
      </c>
      <c r="R39" s="112"/>
      <c r="S39" s="112"/>
      <c r="T39" s="112"/>
    </row>
    <row r="40" spans="2:20" ht="15" x14ac:dyDescent="0.25">
      <c r="B40" s="419"/>
      <c r="C40" s="112"/>
      <c r="D40" s="112"/>
      <c r="E40" s="112"/>
      <c r="F40" s="112"/>
      <c r="G40" s="112"/>
      <c r="H40" s="112"/>
      <c r="I40" s="112"/>
      <c r="J40" s="112"/>
      <c r="K40" s="112"/>
      <c r="L40" s="112"/>
      <c r="M40" s="112"/>
      <c r="N40" s="112"/>
      <c r="O40" s="112"/>
      <c r="P40" s="112"/>
      <c r="Q40" s="112"/>
      <c r="R40" s="112"/>
      <c r="S40" s="112"/>
      <c r="T40" s="112"/>
    </row>
    <row r="41" spans="2:20" ht="15" x14ac:dyDescent="0.25">
      <c r="B41" s="633"/>
      <c r="C41" s="112"/>
      <c r="D41" s="112"/>
      <c r="E41" s="112"/>
      <c r="F41" s="112"/>
      <c r="G41" s="112"/>
      <c r="H41" s="112"/>
      <c r="I41" s="112"/>
      <c r="J41" s="112"/>
      <c r="K41" s="112"/>
      <c r="L41" s="112"/>
      <c r="M41" s="112"/>
      <c r="N41" s="112"/>
      <c r="O41" s="112"/>
      <c r="P41" s="112"/>
      <c r="Q41" s="112"/>
      <c r="R41" s="112"/>
      <c r="S41" s="112"/>
      <c r="T41" s="112"/>
    </row>
    <row r="42" spans="2:20" ht="15" x14ac:dyDescent="0.25">
      <c r="B42" s="633"/>
      <c r="C42" s="112"/>
      <c r="D42" s="112"/>
      <c r="E42" s="112"/>
      <c r="F42" s="112"/>
      <c r="G42" s="112"/>
      <c r="H42" s="112"/>
      <c r="I42" s="112"/>
      <c r="J42" s="112"/>
      <c r="K42" s="112"/>
      <c r="L42" s="112"/>
      <c r="M42" s="112"/>
      <c r="N42" s="112"/>
      <c r="O42" s="112"/>
      <c r="P42" s="112"/>
      <c r="Q42" s="112"/>
      <c r="R42" s="112"/>
      <c r="S42" s="112"/>
      <c r="T42" s="112"/>
    </row>
    <row r="43" spans="2:20" x14ac:dyDescent="0.2">
      <c r="B43" s="329"/>
      <c r="C43" s="53"/>
      <c r="D43" s="53"/>
      <c r="E43" s="53"/>
      <c r="F43" s="53"/>
      <c r="G43" s="53"/>
      <c r="H43" s="53"/>
      <c r="I43" s="53"/>
      <c r="J43" s="53"/>
      <c r="K43" s="53"/>
      <c r="L43" s="53"/>
      <c r="M43" s="53"/>
      <c r="N43" s="53"/>
      <c r="O43" s="53"/>
      <c r="P43" s="53"/>
    </row>
    <row r="47" spans="2:20" x14ac:dyDescent="0.2">
      <c r="C47" s="53"/>
    </row>
  </sheetData>
  <sheetProtection algorithmName="SHA-512" hashValue="DOOBfoZYTvTmT8SzGSileNk0XZVNz/YxFbOe7j76WmnyFZFXpVkCLCl82lVVBako7SrD3DniZvdRaeWtGo9tLA==" saltValue="/T5qFZYxgjF+4xwkIJxiEQ==" spinCount="100000" sheet="1" formatCells="0" formatColumns="0" formatRows="0"/>
  <mergeCells count="1">
    <mergeCell ref="B34:Q34"/>
  </mergeCells>
  <pageMargins left="0.7" right="0.7" top="0.75" bottom="0.75" header="0.3" footer="0.3"/>
  <pageSetup paperSize="9" scale="48"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3">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42578125" customWidth="1"/>
  </cols>
  <sheetData>
    <row r="1" spans="2:27" ht="15.75" x14ac:dyDescent="0.25">
      <c r="B1" s="418" t="s">
        <v>622</v>
      </c>
      <c r="C1" s="112"/>
      <c r="D1" s="196" t="s">
        <v>621</v>
      </c>
      <c r="F1" s="431"/>
      <c r="G1" s="431"/>
      <c r="H1" s="431"/>
      <c r="I1" s="472"/>
      <c r="J1" s="112"/>
      <c r="K1" s="112"/>
      <c r="L1" s="112"/>
      <c r="M1" s="112"/>
      <c r="N1" s="112"/>
      <c r="O1" s="112"/>
      <c r="P1" s="112"/>
      <c r="Q1" s="112"/>
      <c r="R1" s="112"/>
      <c r="S1" s="416" t="s">
        <v>479</v>
      </c>
      <c r="T1" s="416"/>
      <c r="U1" s="416"/>
      <c r="V1" s="416"/>
      <c r="W1" s="416"/>
      <c r="X1" s="416"/>
      <c r="Y1" s="416"/>
      <c r="Z1" s="416"/>
      <c r="AA1" s="416"/>
    </row>
    <row r="2" spans="2:27" x14ac:dyDescent="0.2">
      <c r="B2" s="112"/>
      <c r="C2" s="112"/>
      <c r="D2" s="112"/>
      <c r="E2" s="112"/>
      <c r="F2" s="112"/>
      <c r="G2" s="112"/>
      <c r="H2" s="112"/>
      <c r="I2" s="112"/>
      <c r="J2" s="112"/>
      <c r="K2" s="112"/>
      <c r="L2" s="112"/>
      <c r="M2" s="112"/>
      <c r="N2" s="112"/>
      <c r="O2" s="112"/>
      <c r="P2" s="112"/>
      <c r="Q2" s="112"/>
      <c r="R2" s="112"/>
      <c r="S2" s="416" t="s">
        <v>480</v>
      </c>
      <c r="T2" s="416"/>
      <c r="U2" s="416"/>
      <c r="V2" s="416"/>
      <c r="W2" s="416"/>
      <c r="X2" s="416"/>
      <c r="Y2" s="416"/>
      <c r="Z2" s="416"/>
      <c r="AA2" s="416"/>
    </row>
    <row r="3" spans="2:27" ht="15" x14ac:dyDescent="0.25">
      <c r="B3" s="400" t="s">
        <v>480</v>
      </c>
      <c r="C3" s="423">
        <f>Budsjett!K3</f>
        <v>1</v>
      </c>
      <c r="D3" s="399">
        <f>C3+1</f>
        <v>2</v>
      </c>
      <c r="E3" s="399">
        <f t="shared" ref="E3:O3" si="0">D3+1</f>
        <v>3</v>
      </c>
      <c r="F3" s="399">
        <f t="shared" si="0"/>
        <v>4</v>
      </c>
      <c r="G3" s="399">
        <f t="shared" si="0"/>
        <v>5</v>
      </c>
      <c r="H3" s="399">
        <f t="shared" si="0"/>
        <v>6</v>
      </c>
      <c r="I3" s="399">
        <f t="shared" si="0"/>
        <v>7</v>
      </c>
      <c r="J3" s="399">
        <f t="shared" si="0"/>
        <v>8</v>
      </c>
      <c r="K3" s="399">
        <f t="shared" si="0"/>
        <v>9</v>
      </c>
      <c r="L3" s="399">
        <f t="shared" si="0"/>
        <v>10</v>
      </c>
      <c r="M3" s="399">
        <f t="shared" si="0"/>
        <v>11</v>
      </c>
      <c r="N3" s="399">
        <f t="shared" si="0"/>
        <v>12</v>
      </c>
      <c r="O3" s="399">
        <f t="shared" si="0"/>
        <v>13</v>
      </c>
      <c r="P3" s="403" t="s">
        <v>144</v>
      </c>
      <c r="Q3" s="404" t="s">
        <v>482</v>
      </c>
      <c r="R3" s="112"/>
      <c r="S3" s="417" t="s">
        <v>483</v>
      </c>
      <c r="T3" s="417"/>
      <c r="U3" s="417"/>
      <c r="V3" s="417"/>
      <c r="W3" s="417"/>
      <c r="X3" s="417"/>
      <c r="Y3" s="417"/>
      <c r="Z3" s="417"/>
      <c r="AA3" s="417"/>
    </row>
    <row r="4" spans="2:27" x14ac:dyDescent="0.2">
      <c r="B4" s="402" t="s">
        <v>484</v>
      </c>
      <c r="C4" s="471"/>
      <c r="D4" s="471"/>
      <c r="E4" s="471"/>
      <c r="F4" s="471"/>
      <c r="G4" s="471"/>
      <c r="H4" s="471"/>
      <c r="I4" s="471"/>
      <c r="J4" s="471"/>
      <c r="K4" s="471"/>
      <c r="L4" s="471"/>
      <c r="M4" s="471"/>
      <c r="N4" s="471"/>
      <c r="O4" s="471"/>
      <c r="P4" s="406">
        <f>SUM(C4:O4)</f>
        <v>0</v>
      </c>
      <c r="Q4" s="405">
        <f>SUM(K4:O4)</f>
        <v>0</v>
      </c>
      <c r="R4" s="112"/>
      <c r="S4" s="417" t="s">
        <v>485</v>
      </c>
      <c r="T4" s="417"/>
      <c r="U4" s="417"/>
      <c r="V4" s="417"/>
      <c r="W4" s="417"/>
      <c r="X4" s="417"/>
      <c r="Y4" s="417"/>
      <c r="Z4" s="417"/>
      <c r="AA4" s="417"/>
    </row>
    <row r="5" spans="2:27" x14ac:dyDescent="0.2">
      <c r="B5" s="402" t="s">
        <v>486</v>
      </c>
      <c r="C5" s="471"/>
      <c r="D5" s="471"/>
      <c r="E5" s="471"/>
      <c r="F5" s="471"/>
      <c r="G5" s="471"/>
      <c r="H5" s="471"/>
      <c r="I5" s="471"/>
      <c r="J5" s="471"/>
      <c r="K5" s="471"/>
      <c r="L5" s="471"/>
      <c r="M5" s="471"/>
      <c r="N5" s="471"/>
      <c r="O5" s="471"/>
      <c r="P5" s="406">
        <f t="shared" ref="P5:P7" si="1">SUM(C5:O5)</f>
        <v>0</v>
      </c>
      <c r="Q5" s="405">
        <f t="shared" ref="Q5:Q7" si="2">SUM(K5:O5)</f>
        <v>0</v>
      </c>
      <c r="R5" s="112"/>
      <c r="S5" s="417" t="s">
        <v>487</v>
      </c>
      <c r="T5" s="417"/>
      <c r="U5" s="417"/>
      <c r="V5" s="417"/>
      <c r="W5" s="417"/>
      <c r="X5" s="417"/>
      <c r="Y5" s="417"/>
      <c r="Z5" s="417"/>
      <c r="AA5" s="417"/>
    </row>
    <row r="6" spans="2:27" x14ac:dyDescent="0.2">
      <c r="B6" s="402" t="s">
        <v>488</v>
      </c>
      <c r="C6" s="471"/>
      <c r="D6" s="471"/>
      <c r="E6" s="471"/>
      <c r="F6" s="471"/>
      <c r="G6" s="471"/>
      <c r="H6" s="471"/>
      <c r="I6" s="471"/>
      <c r="J6" s="471"/>
      <c r="K6" s="471"/>
      <c r="L6" s="471"/>
      <c r="M6" s="471"/>
      <c r="N6" s="471"/>
      <c r="O6" s="471"/>
      <c r="P6" s="406">
        <f t="shared" si="1"/>
        <v>0</v>
      </c>
      <c r="Q6" s="405">
        <f t="shared" si="2"/>
        <v>0</v>
      </c>
      <c r="R6" s="112"/>
      <c r="S6" s="417" t="s">
        <v>489</v>
      </c>
      <c r="T6" s="417"/>
      <c r="U6" s="417"/>
      <c r="V6" s="417"/>
      <c r="W6" s="417"/>
      <c r="X6" s="417"/>
      <c r="Y6" s="417"/>
      <c r="Z6" s="417"/>
      <c r="AA6" s="417"/>
    </row>
    <row r="7" spans="2:27" x14ac:dyDescent="0.2">
      <c r="B7" s="402" t="s">
        <v>113</v>
      </c>
      <c r="C7" s="471"/>
      <c r="D7" s="471"/>
      <c r="E7" s="471"/>
      <c r="F7" s="471"/>
      <c r="G7" s="471"/>
      <c r="H7" s="471"/>
      <c r="I7" s="471"/>
      <c r="J7" s="471"/>
      <c r="K7" s="471"/>
      <c r="L7" s="471"/>
      <c r="M7" s="471"/>
      <c r="N7" s="471"/>
      <c r="O7" s="471"/>
      <c r="P7" s="406">
        <f t="shared" si="1"/>
        <v>0</v>
      </c>
      <c r="Q7" s="405">
        <f t="shared" si="2"/>
        <v>0</v>
      </c>
      <c r="R7" s="112"/>
      <c r="S7" s="417" t="s">
        <v>490</v>
      </c>
      <c r="T7" s="417"/>
      <c r="U7" s="417"/>
      <c r="V7" s="417"/>
      <c r="W7" s="417"/>
      <c r="X7" s="417"/>
      <c r="Y7" s="417"/>
      <c r="Z7" s="417"/>
      <c r="AA7" s="417"/>
    </row>
    <row r="8" spans="2:27" x14ac:dyDescent="0.2">
      <c r="B8" s="407" t="s">
        <v>430</v>
      </c>
      <c r="C8" s="401">
        <f>SUM(C4:C7)</f>
        <v>0</v>
      </c>
      <c r="D8" s="401">
        <f t="shared" ref="D8:P8" si="3">SUM(D4:D7)</f>
        <v>0</v>
      </c>
      <c r="E8" s="401">
        <f t="shared" si="3"/>
        <v>0</v>
      </c>
      <c r="F8" s="401">
        <f t="shared" si="3"/>
        <v>0</v>
      </c>
      <c r="G8" s="401">
        <f t="shared" si="3"/>
        <v>0</v>
      </c>
      <c r="H8" s="401">
        <f t="shared" si="3"/>
        <v>0</v>
      </c>
      <c r="I8" s="401">
        <f t="shared" si="3"/>
        <v>0</v>
      </c>
      <c r="J8" s="401">
        <f t="shared" si="3"/>
        <v>0</v>
      </c>
      <c r="K8" s="401">
        <f t="shared" si="3"/>
        <v>0</v>
      </c>
      <c r="L8" s="401">
        <f t="shared" si="3"/>
        <v>0</v>
      </c>
      <c r="M8" s="401">
        <f t="shared" si="3"/>
        <v>0</v>
      </c>
      <c r="N8" s="401">
        <f t="shared" si="3"/>
        <v>0</v>
      </c>
      <c r="O8" s="401">
        <f t="shared" si="3"/>
        <v>0</v>
      </c>
      <c r="P8" s="401">
        <f t="shared" si="3"/>
        <v>0</v>
      </c>
      <c r="Q8" s="401">
        <f>SUM(Q4:Q7)</f>
        <v>0</v>
      </c>
      <c r="R8" s="112"/>
      <c r="S8" s="417" t="s">
        <v>491</v>
      </c>
      <c r="T8" s="417"/>
      <c r="U8" s="417"/>
      <c r="V8" s="417"/>
      <c r="W8" s="417"/>
      <c r="X8" s="417"/>
      <c r="Y8" s="417"/>
      <c r="Z8" s="417"/>
      <c r="AA8" s="417"/>
    </row>
    <row r="9" spans="2:27" x14ac:dyDescent="0.2">
      <c r="B9" s="409"/>
      <c r="C9" s="410"/>
      <c r="D9" s="410"/>
      <c r="E9" s="410"/>
      <c r="F9" s="410"/>
      <c r="G9" s="410"/>
      <c r="H9" s="410"/>
      <c r="I9" s="410"/>
      <c r="J9" s="410"/>
      <c r="K9" s="410"/>
      <c r="L9" s="410"/>
      <c r="M9" s="410"/>
      <c r="N9" s="410"/>
      <c r="O9" s="410"/>
      <c r="P9" s="410"/>
      <c r="Q9" s="411"/>
      <c r="R9" s="112"/>
      <c r="S9" s="112"/>
      <c r="T9" s="112"/>
      <c r="U9" s="112"/>
      <c r="V9" s="112"/>
      <c r="W9" s="112"/>
      <c r="X9" s="112"/>
      <c r="Y9" s="112"/>
      <c r="Z9" s="112"/>
      <c r="AA9" s="112"/>
    </row>
    <row r="10" spans="2:27" ht="15" x14ac:dyDescent="0.25">
      <c r="B10" s="400" t="s">
        <v>623</v>
      </c>
      <c r="C10" s="423">
        <f>C3</f>
        <v>1</v>
      </c>
      <c r="D10" s="423">
        <f t="shared" ref="D10:O10" si="4">D3</f>
        <v>2</v>
      </c>
      <c r="E10" s="423">
        <f t="shared" si="4"/>
        <v>3</v>
      </c>
      <c r="F10" s="423">
        <f t="shared" si="4"/>
        <v>4</v>
      </c>
      <c r="G10" s="423">
        <f t="shared" si="4"/>
        <v>5</v>
      </c>
      <c r="H10" s="423">
        <f t="shared" si="4"/>
        <v>6</v>
      </c>
      <c r="I10" s="423">
        <f t="shared" si="4"/>
        <v>7</v>
      </c>
      <c r="J10" s="423">
        <f t="shared" si="4"/>
        <v>8</v>
      </c>
      <c r="K10" s="423">
        <f t="shared" si="4"/>
        <v>9</v>
      </c>
      <c r="L10" s="423">
        <f t="shared" si="4"/>
        <v>10</v>
      </c>
      <c r="M10" s="423">
        <f t="shared" si="4"/>
        <v>11</v>
      </c>
      <c r="N10" s="423">
        <f t="shared" si="4"/>
        <v>12</v>
      </c>
      <c r="O10" s="423">
        <f t="shared" si="4"/>
        <v>13</v>
      </c>
      <c r="P10" s="403" t="s">
        <v>144</v>
      </c>
      <c r="Q10" s="412" t="s">
        <v>482</v>
      </c>
      <c r="R10" s="112"/>
      <c r="S10" s="112"/>
      <c r="T10" s="112"/>
      <c r="U10" s="112"/>
      <c r="V10" s="112"/>
      <c r="W10" s="112"/>
      <c r="X10" s="112"/>
      <c r="Y10" s="112"/>
      <c r="Z10" s="112"/>
      <c r="AA10" s="112"/>
    </row>
    <row r="11" spans="2:27" x14ac:dyDescent="0.2">
      <c r="B11" s="402" t="s">
        <v>493</v>
      </c>
      <c r="C11" s="471"/>
      <c r="D11" s="471"/>
      <c r="E11" s="471"/>
      <c r="F11" s="471"/>
      <c r="G11" s="471"/>
      <c r="H11" s="471"/>
      <c r="I11" s="471"/>
      <c r="J11" s="471"/>
      <c r="K11" s="471"/>
      <c r="L11" s="471"/>
      <c r="M11" s="471"/>
      <c r="N11" s="471"/>
      <c r="O11" s="471"/>
      <c r="P11" s="406">
        <f>SUM(C11:O11)</f>
        <v>0</v>
      </c>
      <c r="Q11" s="405">
        <f t="shared" ref="Q11:Q15" si="5">SUM(K11:O11)</f>
        <v>0</v>
      </c>
      <c r="R11" s="112"/>
      <c r="S11" s="416" t="s">
        <v>494</v>
      </c>
      <c r="T11" s="416"/>
      <c r="U11" s="416"/>
      <c r="V11" s="416"/>
      <c r="W11" s="416"/>
      <c r="X11" s="416"/>
      <c r="Y11" s="416"/>
      <c r="Z11" s="416"/>
      <c r="AA11" s="416"/>
    </row>
    <row r="12" spans="2:27" x14ac:dyDescent="0.2">
      <c r="B12" s="402" t="s">
        <v>495</v>
      </c>
      <c r="C12" s="471"/>
      <c r="D12" s="471"/>
      <c r="E12" s="471"/>
      <c r="F12" s="471"/>
      <c r="G12" s="471"/>
      <c r="H12" s="471"/>
      <c r="I12" s="471"/>
      <c r="J12" s="471"/>
      <c r="K12" s="471"/>
      <c r="L12" s="471"/>
      <c r="M12" s="471"/>
      <c r="N12" s="471"/>
      <c r="O12" s="471"/>
      <c r="P12" s="406">
        <f t="shared" ref="P12:P15" si="6">SUM(C12:O12)</f>
        <v>0</v>
      </c>
      <c r="Q12" s="405">
        <f t="shared" si="5"/>
        <v>0</v>
      </c>
      <c r="R12" s="112"/>
      <c r="S12" s="417" t="s">
        <v>496</v>
      </c>
      <c r="T12" s="417"/>
      <c r="U12" s="417"/>
      <c r="V12" s="417"/>
      <c r="W12" s="417"/>
      <c r="X12" s="417"/>
      <c r="Y12" s="417"/>
      <c r="Z12" s="417"/>
      <c r="AA12" s="417"/>
    </row>
    <row r="13" spans="2:27" x14ac:dyDescent="0.2">
      <c r="B13" s="402" t="s">
        <v>497</v>
      </c>
      <c r="C13" s="405">
        <f>C8-C11-C12-C14-C15</f>
        <v>0</v>
      </c>
      <c r="D13" s="405">
        <f t="shared" ref="D13:O13" si="7">D8-D11-D12-D14-D15</f>
        <v>0</v>
      </c>
      <c r="E13" s="405">
        <f t="shared" si="7"/>
        <v>0</v>
      </c>
      <c r="F13" s="405">
        <f t="shared" si="7"/>
        <v>0</v>
      </c>
      <c r="G13" s="405">
        <f t="shared" si="7"/>
        <v>0</v>
      </c>
      <c r="H13" s="405">
        <f t="shared" si="7"/>
        <v>0</v>
      </c>
      <c r="I13" s="405">
        <f t="shared" si="7"/>
        <v>0</v>
      </c>
      <c r="J13" s="405">
        <f t="shared" si="7"/>
        <v>0</v>
      </c>
      <c r="K13" s="405">
        <f t="shared" si="7"/>
        <v>0</v>
      </c>
      <c r="L13" s="405">
        <f t="shared" si="7"/>
        <v>0</v>
      </c>
      <c r="M13" s="405">
        <f t="shared" si="7"/>
        <v>0</v>
      </c>
      <c r="N13" s="405">
        <f t="shared" si="7"/>
        <v>0</v>
      </c>
      <c r="O13" s="405">
        <f t="shared" si="7"/>
        <v>0</v>
      </c>
      <c r="P13" s="406">
        <f t="shared" si="6"/>
        <v>0</v>
      </c>
      <c r="Q13" s="405">
        <f t="shared" si="5"/>
        <v>0</v>
      </c>
      <c r="R13" s="112"/>
      <c r="S13" s="112"/>
      <c r="T13" s="112"/>
      <c r="U13" s="112"/>
      <c r="V13" s="112"/>
      <c r="W13" s="112"/>
      <c r="X13" s="112"/>
      <c r="Y13" s="112"/>
      <c r="Z13" s="112"/>
      <c r="AA13" s="112"/>
    </row>
    <row r="14" spans="2:27" x14ac:dyDescent="0.2">
      <c r="B14" s="402" t="s">
        <v>498</v>
      </c>
      <c r="C14" s="471"/>
      <c r="D14" s="471"/>
      <c r="E14" s="471"/>
      <c r="F14" s="471"/>
      <c r="G14" s="471"/>
      <c r="H14" s="471"/>
      <c r="I14" s="471"/>
      <c r="J14" s="471"/>
      <c r="K14" s="471"/>
      <c r="L14" s="471"/>
      <c r="M14" s="471"/>
      <c r="N14" s="471"/>
      <c r="O14" s="471"/>
      <c r="P14" s="406">
        <f t="shared" si="6"/>
        <v>0</v>
      </c>
      <c r="Q14" s="405">
        <f t="shared" si="5"/>
        <v>0</v>
      </c>
      <c r="R14" s="112"/>
      <c r="S14" s="112"/>
      <c r="T14" s="112"/>
      <c r="U14" s="112"/>
      <c r="V14" s="112"/>
      <c r="W14" s="112"/>
      <c r="X14" s="112"/>
      <c r="Y14" s="112"/>
      <c r="Z14" s="112"/>
      <c r="AA14" s="112"/>
    </row>
    <row r="15" spans="2:27" x14ac:dyDescent="0.2">
      <c r="B15" s="402" t="s">
        <v>436</v>
      </c>
      <c r="C15" s="471"/>
      <c r="D15" s="471"/>
      <c r="E15" s="471"/>
      <c r="F15" s="471"/>
      <c r="G15" s="471"/>
      <c r="H15" s="471"/>
      <c r="I15" s="471"/>
      <c r="J15" s="471"/>
      <c r="K15" s="471"/>
      <c r="L15" s="471"/>
      <c r="M15" s="471"/>
      <c r="N15" s="471"/>
      <c r="O15" s="471"/>
      <c r="P15" s="406">
        <f t="shared" si="6"/>
        <v>0</v>
      </c>
      <c r="Q15" s="405">
        <f t="shared" si="5"/>
        <v>0</v>
      </c>
      <c r="R15" s="112"/>
      <c r="S15" s="112"/>
      <c r="T15" s="112"/>
      <c r="U15" s="112"/>
      <c r="V15" s="112"/>
      <c r="W15" s="112"/>
      <c r="X15" s="112"/>
      <c r="Y15" s="112"/>
      <c r="Z15" s="112"/>
      <c r="AA15" s="112"/>
    </row>
    <row r="16" spans="2:27" x14ac:dyDescent="0.2">
      <c r="B16" s="407" t="s">
        <v>430</v>
      </c>
      <c r="C16" s="401">
        <f>SUM(C11:C15)</f>
        <v>0</v>
      </c>
      <c r="D16" s="401">
        <f t="shared" ref="D16:Q16" si="8">SUM(D11:D15)</f>
        <v>0</v>
      </c>
      <c r="E16" s="401">
        <f t="shared" si="8"/>
        <v>0</v>
      </c>
      <c r="F16" s="401">
        <f t="shared" si="8"/>
        <v>0</v>
      </c>
      <c r="G16" s="401">
        <f t="shared" si="8"/>
        <v>0</v>
      </c>
      <c r="H16" s="401">
        <f t="shared" si="8"/>
        <v>0</v>
      </c>
      <c r="I16" s="401">
        <f t="shared" si="8"/>
        <v>0</v>
      </c>
      <c r="J16" s="401">
        <f t="shared" si="8"/>
        <v>0</v>
      </c>
      <c r="K16" s="401">
        <f t="shared" si="8"/>
        <v>0</v>
      </c>
      <c r="L16" s="401">
        <f t="shared" si="8"/>
        <v>0</v>
      </c>
      <c r="M16" s="401">
        <f t="shared" si="8"/>
        <v>0</v>
      </c>
      <c r="N16" s="401">
        <f t="shared" si="8"/>
        <v>0</v>
      </c>
      <c r="O16" s="401">
        <f t="shared" si="8"/>
        <v>0</v>
      </c>
      <c r="P16" s="401">
        <f t="shared" si="8"/>
        <v>0</v>
      </c>
      <c r="Q16" s="401">
        <f t="shared" si="8"/>
        <v>0</v>
      </c>
      <c r="R16" s="112"/>
      <c r="S16" s="112"/>
      <c r="T16" s="112"/>
      <c r="U16" s="112"/>
      <c r="V16" s="112"/>
      <c r="W16" s="112"/>
      <c r="X16" s="112"/>
      <c r="Y16" s="112"/>
      <c r="Z16" s="112"/>
      <c r="AA16" s="112"/>
    </row>
    <row r="17" spans="2:27" x14ac:dyDescent="0.2">
      <c r="B17" s="409"/>
      <c r="C17" s="410"/>
      <c r="D17" s="410"/>
      <c r="E17" s="410"/>
      <c r="F17" s="410"/>
      <c r="G17" s="410"/>
      <c r="H17" s="410"/>
      <c r="I17" s="410"/>
      <c r="J17" s="410"/>
      <c r="K17" s="410"/>
      <c r="L17" s="410"/>
      <c r="M17" s="410"/>
      <c r="N17" s="410"/>
      <c r="O17" s="410"/>
      <c r="P17" s="410"/>
      <c r="Q17" s="411"/>
      <c r="R17" s="112"/>
      <c r="S17" s="112"/>
      <c r="T17" s="112"/>
      <c r="U17" s="112"/>
      <c r="V17" s="112"/>
      <c r="W17" s="112"/>
      <c r="X17" s="112"/>
      <c r="Y17" s="112"/>
      <c r="Z17" s="112"/>
      <c r="AA17" s="112"/>
    </row>
    <row r="18" spans="2:27" ht="15" x14ac:dyDescent="0.25">
      <c r="B18" s="400" t="s">
        <v>500</v>
      </c>
      <c r="C18" s="423">
        <f>C3</f>
        <v>1</v>
      </c>
      <c r="D18" s="423">
        <f t="shared" ref="D18:O18" si="9">D3</f>
        <v>2</v>
      </c>
      <c r="E18" s="423">
        <f t="shared" si="9"/>
        <v>3</v>
      </c>
      <c r="F18" s="423">
        <f t="shared" si="9"/>
        <v>4</v>
      </c>
      <c r="G18" s="423">
        <f t="shared" si="9"/>
        <v>5</v>
      </c>
      <c r="H18" s="423">
        <f t="shared" si="9"/>
        <v>6</v>
      </c>
      <c r="I18" s="423">
        <f t="shared" si="9"/>
        <v>7</v>
      </c>
      <c r="J18" s="423">
        <f t="shared" si="9"/>
        <v>8</v>
      </c>
      <c r="K18" s="423">
        <f t="shared" si="9"/>
        <v>9</v>
      </c>
      <c r="L18" s="423">
        <f t="shared" si="9"/>
        <v>10</v>
      </c>
      <c r="M18" s="423">
        <f t="shared" si="9"/>
        <v>11</v>
      </c>
      <c r="N18" s="423">
        <f t="shared" si="9"/>
        <v>12</v>
      </c>
      <c r="O18" s="423">
        <f t="shared" si="9"/>
        <v>13</v>
      </c>
      <c r="P18" s="403" t="s">
        <v>144</v>
      </c>
      <c r="Q18" s="412" t="s">
        <v>482</v>
      </c>
      <c r="R18" s="112"/>
      <c r="S18" s="112"/>
      <c r="T18" s="112"/>
      <c r="U18" s="112"/>
      <c r="V18" s="112"/>
      <c r="W18" s="112"/>
      <c r="X18" s="112"/>
      <c r="Y18" s="112"/>
      <c r="Z18" s="112"/>
      <c r="AA18" s="112"/>
    </row>
    <row r="19" spans="2:27" x14ac:dyDescent="0.2">
      <c r="B19" s="402" t="s">
        <v>499</v>
      </c>
      <c r="C19" s="471"/>
      <c r="D19" s="471"/>
      <c r="E19" s="471"/>
      <c r="F19" s="471"/>
      <c r="G19" s="471"/>
      <c r="H19" s="471"/>
      <c r="I19" s="471"/>
      <c r="J19" s="471"/>
      <c r="K19" s="471"/>
      <c r="L19" s="471"/>
      <c r="M19" s="471"/>
      <c r="N19" s="471"/>
      <c r="O19" s="471"/>
      <c r="P19" s="406">
        <f>SUM(C19:O19)</f>
        <v>0</v>
      </c>
      <c r="Q19" s="405">
        <f t="shared" ref="Q19:Q23" si="10">SUM(K19:O19)</f>
        <v>0</v>
      </c>
      <c r="R19" s="112"/>
      <c r="S19" s="416" t="s">
        <v>500</v>
      </c>
      <c r="T19" s="416"/>
      <c r="U19" s="416"/>
      <c r="V19" s="416"/>
      <c r="W19" s="416"/>
      <c r="X19" s="416"/>
      <c r="Y19" s="416"/>
      <c r="Z19" s="416"/>
      <c r="AA19" s="416"/>
    </row>
    <row r="20" spans="2:27" x14ac:dyDescent="0.2">
      <c r="B20" s="402" t="s">
        <v>501</v>
      </c>
      <c r="C20" s="471"/>
      <c r="D20" s="471"/>
      <c r="E20" s="471"/>
      <c r="F20" s="471"/>
      <c r="G20" s="471"/>
      <c r="H20" s="471"/>
      <c r="I20" s="471"/>
      <c r="J20" s="471"/>
      <c r="K20" s="471"/>
      <c r="L20" s="471"/>
      <c r="M20" s="471"/>
      <c r="N20" s="471"/>
      <c r="O20" s="471"/>
      <c r="P20" s="406">
        <f t="shared" ref="P20:P23" si="11">SUM(C20:O20)</f>
        <v>0</v>
      </c>
      <c r="Q20" s="405">
        <f t="shared" si="10"/>
        <v>0</v>
      </c>
      <c r="R20" s="112"/>
      <c r="S20" s="417" t="s">
        <v>502</v>
      </c>
      <c r="T20" s="417"/>
      <c r="U20" s="417"/>
      <c r="V20" s="417"/>
      <c r="W20" s="417"/>
      <c r="X20" s="417"/>
      <c r="Y20" s="417"/>
      <c r="Z20" s="417"/>
      <c r="AA20" s="417"/>
    </row>
    <row r="21" spans="2:27" x14ac:dyDescent="0.2">
      <c r="B21" s="402" t="s">
        <v>503</v>
      </c>
      <c r="C21" s="471"/>
      <c r="D21" s="471"/>
      <c r="E21" s="471"/>
      <c r="F21" s="471"/>
      <c r="G21" s="471"/>
      <c r="H21" s="471"/>
      <c r="I21" s="471"/>
      <c r="J21" s="471"/>
      <c r="K21" s="471"/>
      <c r="L21" s="471"/>
      <c r="M21" s="471"/>
      <c r="N21" s="471"/>
      <c r="O21" s="471"/>
      <c r="P21" s="406">
        <f t="shared" si="11"/>
        <v>0</v>
      </c>
      <c r="Q21" s="405">
        <f t="shared" si="10"/>
        <v>0</v>
      </c>
      <c r="R21" s="112"/>
      <c r="S21" s="417" t="s">
        <v>504</v>
      </c>
      <c r="T21" s="417"/>
      <c r="U21" s="417"/>
      <c r="V21" s="417"/>
      <c r="W21" s="417"/>
      <c r="X21" s="417"/>
      <c r="Y21" s="417"/>
      <c r="Z21" s="417"/>
      <c r="AA21" s="417"/>
    </row>
    <row r="22" spans="2:27" x14ac:dyDescent="0.2">
      <c r="B22" s="402" t="s">
        <v>505</v>
      </c>
      <c r="C22" s="471"/>
      <c r="D22" s="471"/>
      <c r="E22" s="471"/>
      <c r="F22" s="471"/>
      <c r="G22" s="471"/>
      <c r="H22" s="471"/>
      <c r="I22" s="471"/>
      <c r="J22" s="471"/>
      <c r="K22" s="471"/>
      <c r="L22" s="471"/>
      <c r="M22" s="471"/>
      <c r="N22" s="471"/>
      <c r="O22" s="471"/>
      <c r="P22" s="406">
        <f t="shared" si="11"/>
        <v>0</v>
      </c>
      <c r="Q22" s="405">
        <f t="shared" si="10"/>
        <v>0</v>
      </c>
      <c r="R22" s="112"/>
      <c r="S22" s="417" t="s">
        <v>506</v>
      </c>
      <c r="T22" s="417"/>
      <c r="U22" s="417"/>
      <c r="V22" s="417"/>
      <c r="W22" s="417"/>
      <c r="X22" s="417"/>
      <c r="Y22" s="417"/>
      <c r="Z22" s="417"/>
      <c r="AA22" s="417"/>
    </row>
    <row r="23" spans="2:27" x14ac:dyDescent="0.2">
      <c r="B23" s="413" t="s">
        <v>507</v>
      </c>
      <c r="C23" s="471"/>
      <c r="D23" s="471"/>
      <c r="E23" s="471"/>
      <c r="F23" s="471"/>
      <c r="G23" s="471"/>
      <c r="H23" s="471"/>
      <c r="I23" s="471"/>
      <c r="J23" s="471"/>
      <c r="K23" s="471"/>
      <c r="L23" s="471"/>
      <c r="M23" s="471"/>
      <c r="N23" s="471"/>
      <c r="O23" s="471"/>
      <c r="P23" s="406">
        <f t="shared" si="11"/>
        <v>0</v>
      </c>
      <c r="Q23" s="405">
        <f t="shared" si="10"/>
        <v>0</v>
      </c>
      <c r="R23" s="112"/>
      <c r="S23" s="417" t="s">
        <v>508</v>
      </c>
      <c r="T23" s="417"/>
      <c r="U23" s="417"/>
      <c r="V23" s="417"/>
      <c r="W23" s="417"/>
      <c r="X23" s="417"/>
      <c r="Y23" s="417"/>
      <c r="Z23" s="417"/>
      <c r="AA23" s="417"/>
    </row>
    <row r="24" spans="2:27" x14ac:dyDescent="0.2">
      <c r="B24" s="407" t="s">
        <v>509</v>
      </c>
      <c r="C24" s="401">
        <f t="shared" ref="C24:L24" si="12">C8</f>
        <v>0</v>
      </c>
      <c r="D24" s="401">
        <f t="shared" si="12"/>
        <v>0</v>
      </c>
      <c r="E24" s="401">
        <f t="shared" si="12"/>
        <v>0</v>
      </c>
      <c r="F24" s="401">
        <f t="shared" si="12"/>
        <v>0</v>
      </c>
      <c r="G24" s="401">
        <f t="shared" si="12"/>
        <v>0</v>
      </c>
      <c r="H24" s="401">
        <f t="shared" si="12"/>
        <v>0</v>
      </c>
      <c r="I24" s="401">
        <f t="shared" si="12"/>
        <v>0</v>
      </c>
      <c r="J24" s="401">
        <f t="shared" si="12"/>
        <v>0</v>
      </c>
      <c r="K24" s="401">
        <f t="shared" si="12"/>
        <v>0</v>
      </c>
      <c r="L24" s="401">
        <f t="shared" si="12"/>
        <v>0</v>
      </c>
      <c r="M24" s="401">
        <f>M8</f>
        <v>0</v>
      </c>
      <c r="N24" s="401">
        <f t="shared" ref="N24:O24" si="13">N8</f>
        <v>0</v>
      </c>
      <c r="O24" s="401">
        <f t="shared" si="13"/>
        <v>0</v>
      </c>
      <c r="P24" s="401">
        <f t="shared" ref="P24:Q24" si="14">SUM(P19:P23)</f>
        <v>0</v>
      </c>
      <c r="Q24" s="401">
        <f t="shared" si="14"/>
        <v>0</v>
      </c>
      <c r="R24" s="112"/>
      <c r="S24" s="417" t="s">
        <v>510</v>
      </c>
      <c r="T24" s="417"/>
      <c r="U24" s="417"/>
      <c r="V24" s="417"/>
      <c r="W24" s="417"/>
      <c r="X24" s="417"/>
      <c r="Y24" s="417"/>
      <c r="Z24" s="417"/>
      <c r="AA24" s="417"/>
    </row>
    <row r="25" spans="2:27" x14ac:dyDescent="0.2">
      <c r="B25" s="414"/>
      <c r="C25" s="415"/>
      <c r="D25" s="415"/>
      <c r="E25" s="415"/>
      <c r="F25" s="415"/>
      <c r="G25" s="415"/>
      <c r="H25" s="415"/>
      <c r="I25" s="415"/>
      <c r="J25" s="415"/>
      <c r="K25" s="415"/>
      <c r="L25" s="415"/>
      <c r="M25" s="415"/>
      <c r="N25" s="415"/>
      <c r="O25" s="415"/>
      <c r="P25" s="415"/>
      <c r="Q25" s="415"/>
      <c r="R25" s="112"/>
      <c r="S25" s="417" t="s">
        <v>511</v>
      </c>
      <c r="T25" s="417"/>
      <c r="U25" s="417"/>
      <c r="V25" s="417"/>
      <c r="W25" s="417"/>
      <c r="X25" s="417"/>
      <c r="Y25" s="417"/>
      <c r="Z25" s="417"/>
      <c r="AA25" s="417"/>
    </row>
    <row r="26" spans="2:27" x14ac:dyDescent="0.2">
      <c r="C26" s="50"/>
      <c r="D26" s="50"/>
      <c r="E26" s="50"/>
      <c r="F26" s="50"/>
      <c r="G26" s="50"/>
      <c r="H26" s="50"/>
      <c r="I26" s="50"/>
      <c r="J26" s="50"/>
      <c r="K26" s="50"/>
      <c r="L26" s="50"/>
      <c r="M26" s="50"/>
      <c r="N26" s="50"/>
      <c r="O26" s="50"/>
      <c r="P26" s="50"/>
      <c r="Q26" s="47"/>
    </row>
    <row r="27" spans="2:27" ht="15" x14ac:dyDescent="0.25">
      <c r="B27" s="201"/>
      <c r="C27" s="201"/>
      <c r="D27" s="201"/>
      <c r="E27" s="201"/>
      <c r="F27" s="201"/>
      <c r="G27" s="201"/>
      <c r="H27" s="201"/>
      <c r="I27" s="201"/>
      <c r="J27" s="201"/>
      <c r="K27" s="201"/>
      <c r="L27" s="201"/>
      <c r="M27" s="201"/>
      <c r="N27" s="201"/>
      <c r="O27" s="201"/>
      <c r="P27" s="201"/>
      <c r="Q27" s="78"/>
    </row>
    <row r="28" spans="2:27" x14ac:dyDescent="0.2">
      <c r="B28" s="52"/>
      <c r="C28" s="53"/>
      <c r="D28" s="53"/>
      <c r="E28" s="53"/>
      <c r="F28" s="53"/>
      <c r="G28" s="53"/>
      <c r="H28" s="53"/>
      <c r="I28" s="53"/>
      <c r="J28" s="53"/>
      <c r="K28" s="53"/>
      <c r="L28" s="53"/>
      <c r="M28" s="53"/>
      <c r="N28" s="53"/>
      <c r="O28" s="53"/>
      <c r="P28" s="53"/>
    </row>
    <row r="29" spans="2:27" ht="15.75" x14ac:dyDescent="0.25">
      <c r="B29" s="421" t="s">
        <v>624</v>
      </c>
      <c r="C29" s="630">
        <f>C3</f>
        <v>1</v>
      </c>
      <c r="D29" s="630">
        <f t="shared" ref="D29:O29" si="15">D3</f>
        <v>2</v>
      </c>
      <c r="E29" s="630">
        <f t="shared" si="15"/>
        <v>3</v>
      </c>
      <c r="F29" s="630">
        <f t="shared" si="15"/>
        <v>4</v>
      </c>
      <c r="G29" s="630">
        <f t="shared" si="15"/>
        <v>5</v>
      </c>
      <c r="H29" s="630">
        <f t="shared" si="15"/>
        <v>6</v>
      </c>
      <c r="I29" s="630">
        <f t="shared" si="15"/>
        <v>7</v>
      </c>
      <c r="J29" s="630">
        <f t="shared" si="15"/>
        <v>8</v>
      </c>
      <c r="K29" s="630">
        <f t="shared" si="15"/>
        <v>9</v>
      </c>
      <c r="L29" s="630">
        <f t="shared" si="15"/>
        <v>10</v>
      </c>
      <c r="M29" s="630">
        <f t="shared" si="15"/>
        <v>11</v>
      </c>
      <c r="N29" s="630">
        <f t="shared" si="15"/>
        <v>12</v>
      </c>
      <c r="O29" s="630">
        <f t="shared" si="15"/>
        <v>13</v>
      </c>
      <c r="P29" s="403" t="s">
        <v>144</v>
      </c>
      <c r="Q29" s="412" t="s">
        <v>482</v>
      </c>
      <c r="R29" s="112"/>
      <c r="S29" s="112"/>
      <c r="T29" s="112"/>
      <c r="U29" s="112"/>
      <c r="V29" s="112"/>
      <c r="W29" s="112"/>
      <c r="X29" s="112"/>
      <c r="Y29" s="112"/>
      <c r="Z29" s="112"/>
      <c r="AA29" s="112"/>
    </row>
    <row r="30" spans="2:27" ht="15" x14ac:dyDescent="0.25">
      <c r="B30" s="631" t="s">
        <v>513</v>
      </c>
      <c r="C30" s="408">
        <f>C24</f>
        <v>0</v>
      </c>
      <c r="D30" s="408">
        <f t="shared" ref="D30:O30" si="16">D24</f>
        <v>0</v>
      </c>
      <c r="E30" s="408">
        <f t="shared" si="16"/>
        <v>0</v>
      </c>
      <c r="F30" s="408">
        <f t="shared" si="16"/>
        <v>0</v>
      </c>
      <c r="G30" s="408">
        <f t="shared" si="16"/>
        <v>0</v>
      </c>
      <c r="H30" s="408">
        <f t="shared" si="16"/>
        <v>0</v>
      </c>
      <c r="I30" s="408">
        <f t="shared" si="16"/>
        <v>0</v>
      </c>
      <c r="J30" s="408">
        <f t="shared" si="16"/>
        <v>0</v>
      </c>
      <c r="K30" s="408">
        <f t="shared" si="16"/>
        <v>0</v>
      </c>
      <c r="L30" s="408">
        <f t="shared" si="16"/>
        <v>0</v>
      </c>
      <c r="M30" s="408">
        <f t="shared" si="16"/>
        <v>0</v>
      </c>
      <c r="N30" s="408">
        <f t="shared" si="16"/>
        <v>0</v>
      </c>
      <c r="O30" s="408">
        <f t="shared" si="16"/>
        <v>0</v>
      </c>
      <c r="P30" s="401">
        <f>SUM(C30:O30)</f>
        <v>0</v>
      </c>
      <c r="Q30" s="405">
        <f t="shared" ref="Q30:Q32" si="17">SUM(K30:O30)</f>
        <v>0</v>
      </c>
      <c r="R30" s="112"/>
      <c r="S30" s="112"/>
      <c r="T30" s="112"/>
      <c r="U30" s="112"/>
      <c r="V30" s="112"/>
      <c r="W30" s="112"/>
      <c r="X30" s="112"/>
      <c r="Y30" s="112"/>
      <c r="Z30" s="112"/>
      <c r="AA30" s="112"/>
    </row>
    <row r="31" spans="2:27" ht="15" x14ac:dyDescent="0.25">
      <c r="B31" s="631" t="s">
        <v>514</v>
      </c>
      <c r="C31" s="471"/>
      <c r="D31" s="471"/>
      <c r="E31" s="471"/>
      <c r="F31" s="471"/>
      <c r="G31" s="471"/>
      <c r="H31" s="471"/>
      <c r="I31" s="471"/>
      <c r="J31" s="471"/>
      <c r="K31" s="471"/>
      <c r="L31" s="471"/>
      <c r="M31" s="471"/>
      <c r="N31" s="471"/>
      <c r="O31" s="471"/>
      <c r="P31" s="401">
        <f t="shared" ref="P31:P32" si="18">SUM(C31:O31)</f>
        <v>0</v>
      </c>
      <c r="Q31" s="405">
        <f t="shared" si="17"/>
        <v>0</v>
      </c>
      <c r="R31" s="112"/>
      <c r="S31" s="112"/>
      <c r="T31" s="112"/>
    </row>
    <row r="32" spans="2:27" ht="15" x14ac:dyDescent="0.25">
      <c r="B32" s="631" t="s">
        <v>515</v>
      </c>
      <c r="C32" s="471"/>
      <c r="D32" s="471"/>
      <c r="E32" s="471"/>
      <c r="F32" s="471"/>
      <c r="G32" s="471"/>
      <c r="H32" s="471"/>
      <c r="I32" s="471"/>
      <c r="J32" s="471"/>
      <c r="K32" s="471"/>
      <c r="L32" s="471"/>
      <c r="M32" s="471"/>
      <c r="N32" s="471"/>
      <c r="O32" s="471"/>
      <c r="P32" s="401">
        <f t="shared" si="18"/>
        <v>0</v>
      </c>
      <c r="Q32" s="405">
        <f t="shared" si="17"/>
        <v>0</v>
      </c>
      <c r="R32" s="112"/>
      <c r="S32" s="112"/>
      <c r="T32" s="112"/>
    </row>
    <row r="33" spans="2:20" ht="15" x14ac:dyDescent="0.25">
      <c r="B33" s="631" t="s">
        <v>516</v>
      </c>
      <c r="C33" s="401">
        <f>SUM(C30:C32)</f>
        <v>0</v>
      </c>
      <c r="D33" s="401">
        <f t="shared" ref="D33:Q33" si="19">SUM(D30:D32)</f>
        <v>0</v>
      </c>
      <c r="E33" s="401">
        <f t="shared" si="19"/>
        <v>0</v>
      </c>
      <c r="F33" s="401">
        <f t="shared" si="19"/>
        <v>0</v>
      </c>
      <c r="G33" s="401">
        <f t="shared" si="19"/>
        <v>0</v>
      </c>
      <c r="H33" s="401">
        <f t="shared" si="19"/>
        <v>0</v>
      </c>
      <c r="I33" s="401">
        <f t="shared" si="19"/>
        <v>0</v>
      </c>
      <c r="J33" s="401">
        <f t="shared" si="19"/>
        <v>0</v>
      </c>
      <c r="K33" s="401">
        <f t="shared" si="19"/>
        <v>0</v>
      </c>
      <c r="L33" s="401">
        <f t="shared" si="19"/>
        <v>0</v>
      </c>
      <c r="M33" s="401">
        <f t="shared" si="19"/>
        <v>0</v>
      </c>
      <c r="N33" s="401">
        <f t="shared" si="19"/>
        <v>0</v>
      </c>
      <c r="O33" s="401">
        <f t="shared" si="19"/>
        <v>0</v>
      </c>
      <c r="P33" s="401">
        <f t="shared" si="19"/>
        <v>0</v>
      </c>
      <c r="Q33" s="401">
        <f t="shared" si="19"/>
        <v>0</v>
      </c>
      <c r="R33" s="112"/>
      <c r="S33" s="112"/>
      <c r="T33" s="112"/>
    </row>
    <row r="34" spans="2:20" ht="15" x14ac:dyDescent="0.25">
      <c r="B34" s="778" t="s">
        <v>517</v>
      </c>
      <c r="C34" s="778"/>
      <c r="D34" s="778"/>
      <c r="E34" s="778"/>
      <c r="F34" s="778"/>
      <c r="G34" s="778"/>
      <c r="H34" s="778"/>
      <c r="I34" s="778"/>
      <c r="J34" s="778"/>
      <c r="K34" s="778"/>
      <c r="L34" s="778"/>
      <c r="M34" s="778"/>
      <c r="N34" s="778"/>
      <c r="O34" s="778"/>
      <c r="P34" s="778"/>
      <c r="Q34" s="778"/>
      <c r="R34" s="631"/>
      <c r="S34" s="631"/>
      <c r="T34" s="631"/>
    </row>
    <row r="35" spans="2:20" x14ac:dyDescent="0.2">
      <c r="C35" s="54"/>
      <c r="D35" s="54"/>
      <c r="E35" s="54"/>
      <c r="F35" s="54"/>
      <c r="G35" s="54"/>
      <c r="H35" s="54"/>
      <c r="I35" s="54"/>
      <c r="J35" s="54"/>
      <c r="K35" s="54"/>
      <c r="L35" s="54"/>
      <c r="M35" s="54"/>
      <c r="N35" s="54"/>
      <c r="O35" s="54"/>
      <c r="P35" s="50"/>
    </row>
    <row r="36" spans="2:20" ht="15.75" x14ac:dyDescent="0.25">
      <c r="B36" s="422" t="s">
        <v>518</v>
      </c>
      <c r="C36" s="630">
        <f>C3</f>
        <v>1</v>
      </c>
      <c r="D36" s="630">
        <f t="shared" ref="D36:O36" si="20">D3</f>
        <v>2</v>
      </c>
      <c r="E36" s="630">
        <f t="shared" si="20"/>
        <v>3</v>
      </c>
      <c r="F36" s="630">
        <f t="shared" si="20"/>
        <v>4</v>
      </c>
      <c r="G36" s="630">
        <f t="shared" si="20"/>
        <v>5</v>
      </c>
      <c r="H36" s="630">
        <f t="shared" si="20"/>
        <v>6</v>
      </c>
      <c r="I36" s="630">
        <f t="shared" si="20"/>
        <v>7</v>
      </c>
      <c r="J36" s="630">
        <f t="shared" si="20"/>
        <v>8</v>
      </c>
      <c r="K36" s="630">
        <f t="shared" si="20"/>
        <v>9</v>
      </c>
      <c r="L36" s="630">
        <f t="shared" si="20"/>
        <v>10</v>
      </c>
      <c r="M36" s="630">
        <f t="shared" si="20"/>
        <v>11</v>
      </c>
      <c r="N36" s="630">
        <f t="shared" si="20"/>
        <v>12</v>
      </c>
      <c r="O36" s="630">
        <f t="shared" si="20"/>
        <v>13</v>
      </c>
      <c r="P36" s="403" t="s">
        <v>144</v>
      </c>
      <c r="Q36" s="412" t="s">
        <v>482</v>
      </c>
      <c r="R36" s="112"/>
      <c r="S36" s="112"/>
      <c r="T36" s="112"/>
    </row>
    <row r="37" spans="2:20" ht="15" x14ac:dyDescent="0.25">
      <c r="B37" s="419" t="s">
        <v>488</v>
      </c>
      <c r="C37" s="634"/>
      <c r="D37" s="634"/>
      <c r="E37" s="634"/>
      <c r="F37" s="634"/>
      <c r="G37" s="634"/>
      <c r="H37" s="634"/>
      <c r="I37" s="634"/>
      <c r="J37" s="634"/>
      <c r="K37" s="634"/>
      <c r="L37" s="634"/>
      <c r="M37" s="634"/>
      <c r="N37" s="634"/>
      <c r="O37" s="634"/>
      <c r="P37" s="401">
        <f t="shared" ref="P37:P38" si="21">SUM(C37:O37)</f>
        <v>0</v>
      </c>
      <c r="Q37" s="405">
        <f t="shared" ref="Q37:Q38" si="22">SUM(K37:O37)</f>
        <v>0</v>
      </c>
      <c r="R37" s="112"/>
      <c r="S37" s="112"/>
      <c r="T37" s="112"/>
    </row>
    <row r="38" spans="2:20" ht="15" x14ac:dyDescent="0.25">
      <c r="B38" s="419" t="s">
        <v>113</v>
      </c>
      <c r="C38" s="634"/>
      <c r="D38" s="634"/>
      <c r="E38" s="634"/>
      <c r="F38" s="634"/>
      <c r="G38" s="634"/>
      <c r="H38" s="634"/>
      <c r="I38" s="634"/>
      <c r="J38" s="634"/>
      <c r="K38" s="634"/>
      <c r="L38" s="634"/>
      <c r="M38" s="634"/>
      <c r="N38" s="634"/>
      <c r="O38" s="634"/>
      <c r="P38" s="401">
        <f t="shared" si="21"/>
        <v>0</v>
      </c>
      <c r="Q38" s="405">
        <f t="shared" si="22"/>
        <v>0</v>
      </c>
      <c r="R38" s="112"/>
      <c r="S38" s="112"/>
      <c r="T38" s="112"/>
    </row>
    <row r="39" spans="2:20" ht="15" x14ac:dyDescent="0.25">
      <c r="B39" s="420" t="s">
        <v>149</v>
      </c>
      <c r="C39" s="401">
        <f>SUM(C37:C38)</f>
        <v>0</v>
      </c>
      <c r="D39" s="401">
        <f t="shared" ref="D39:Q39" si="23">SUM(D37:D38)</f>
        <v>0</v>
      </c>
      <c r="E39" s="401">
        <f t="shared" si="23"/>
        <v>0</v>
      </c>
      <c r="F39" s="401">
        <f t="shared" si="23"/>
        <v>0</v>
      </c>
      <c r="G39" s="401">
        <f t="shared" si="23"/>
        <v>0</v>
      </c>
      <c r="H39" s="401">
        <f t="shared" si="23"/>
        <v>0</v>
      </c>
      <c r="I39" s="401">
        <f t="shared" si="23"/>
        <v>0</v>
      </c>
      <c r="J39" s="401">
        <f t="shared" si="23"/>
        <v>0</v>
      </c>
      <c r="K39" s="401">
        <f t="shared" si="23"/>
        <v>0</v>
      </c>
      <c r="L39" s="401">
        <f t="shared" si="23"/>
        <v>0</v>
      </c>
      <c r="M39" s="401">
        <f t="shared" si="23"/>
        <v>0</v>
      </c>
      <c r="N39" s="401">
        <f t="shared" si="23"/>
        <v>0</v>
      </c>
      <c r="O39" s="401">
        <f t="shared" si="23"/>
        <v>0</v>
      </c>
      <c r="P39" s="401">
        <f t="shared" si="23"/>
        <v>0</v>
      </c>
      <c r="Q39" s="401">
        <f t="shared" si="23"/>
        <v>0</v>
      </c>
      <c r="R39" s="112"/>
      <c r="S39" s="112"/>
      <c r="T39" s="112"/>
    </row>
    <row r="40" spans="2:20" ht="15" x14ac:dyDescent="0.25">
      <c r="B40" s="419"/>
      <c r="C40" s="112"/>
      <c r="D40" s="112"/>
      <c r="E40" s="112"/>
      <c r="F40" s="112"/>
      <c r="G40" s="112"/>
      <c r="H40" s="112"/>
      <c r="I40" s="112"/>
      <c r="J40" s="112"/>
      <c r="K40" s="112"/>
      <c r="L40" s="112"/>
      <c r="M40" s="112"/>
      <c r="N40" s="112"/>
      <c r="O40" s="112"/>
      <c r="P40" s="112"/>
      <c r="Q40" s="112"/>
      <c r="R40" s="112"/>
      <c r="S40" s="112"/>
      <c r="T40" s="112"/>
    </row>
    <row r="41" spans="2:20" ht="15" x14ac:dyDescent="0.25">
      <c r="B41" s="633"/>
      <c r="C41" s="112"/>
      <c r="D41" s="112"/>
      <c r="E41" s="112"/>
      <c r="F41" s="112"/>
      <c r="G41" s="112"/>
      <c r="H41" s="112"/>
      <c r="I41" s="112"/>
      <c r="J41" s="112"/>
      <c r="K41" s="112"/>
      <c r="L41" s="112"/>
      <c r="M41" s="112"/>
      <c r="N41" s="112"/>
      <c r="O41" s="112"/>
      <c r="P41" s="112"/>
      <c r="Q41" s="112"/>
      <c r="R41" s="112"/>
      <c r="S41" s="112"/>
      <c r="T41" s="112"/>
    </row>
    <row r="42" spans="2:20" ht="15" x14ac:dyDescent="0.25">
      <c r="B42" s="633"/>
      <c r="C42" s="112"/>
      <c r="D42" s="112"/>
      <c r="E42" s="112"/>
      <c r="F42" s="112"/>
      <c r="G42" s="112"/>
      <c r="H42" s="112"/>
      <c r="I42" s="112"/>
      <c r="J42" s="112"/>
      <c r="K42" s="112"/>
      <c r="L42" s="112"/>
      <c r="M42" s="112"/>
      <c r="N42" s="112"/>
      <c r="O42" s="112"/>
      <c r="P42" s="112"/>
      <c r="Q42" s="112"/>
      <c r="R42" s="112"/>
      <c r="S42" s="112"/>
      <c r="T42" s="112"/>
    </row>
    <row r="43" spans="2:20" x14ac:dyDescent="0.2">
      <c r="B43" s="329"/>
      <c r="C43" s="53"/>
      <c r="D43" s="53"/>
      <c r="E43" s="53"/>
      <c r="F43" s="53"/>
      <c r="G43" s="53"/>
      <c r="H43" s="53"/>
      <c r="I43" s="53"/>
      <c r="J43" s="53"/>
      <c r="K43" s="53"/>
      <c r="L43" s="53"/>
      <c r="M43" s="53"/>
      <c r="N43" s="53"/>
      <c r="O43" s="53"/>
      <c r="P43" s="53"/>
    </row>
    <row r="47" spans="2:20" x14ac:dyDescent="0.2">
      <c r="C47" s="53"/>
    </row>
  </sheetData>
  <sheetProtection algorithmName="SHA-512" hashValue="EervY5WZyv4D0YSC0VDf3pX4gX7TtueddPzlCQxyNcQ8Vp1SwW8FYt/mqQhM9iTSs+fzbehfiC5P70WF6p+uDg==" saltValue="OLxQuHQNE5mV/teGbn+Pvg==" spinCount="100000" sheet="1" formatCells="0" formatColumns="0" formatRows="0"/>
  <mergeCells count="1">
    <mergeCell ref="B34:Q34"/>
  </mergeCells>
  <pageMargins left="0.7" right="0.7" top="0.75" bottom="0.75" header="0.3" footer="0.3"/>
  <pageSetup paperSize="9" scale="48"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44">
    <tabColor rgb="FF7030A0"/>
    <pageSetUpPr fitToPage="1"/>
  </sheetPr>
  <dimension ref="B1:AA47"/>
  <sheetViews>
    <sheetView showGridLines="0" zoomScale="90" zoomScaleNormal="90" workbookViewId="0">
      <selection activeCell="O31" sqref="C31:O32"/>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42578125" customWidth="1"/>
  </cols>
  <sheetData>
    <row r="1" spans="2:27" ht="15.75" x14ac:dyDescent="0.25">
      <c r="B1" s="418" t="s">
        <v>622</v>
      </c>
      <c r="C1" s="112"/>
      <c r="D1" s="196" t="s">
        <v>621</v>
      </c>
      <c r="F1" s="431"/>
      <c r="G1" s="432"/>
      <c r="H1" s="432"/>
      <c r="I1" s="433"/>
      <c r="J1" s="112"/>
      <c r="K1" s="112"/>
      <c r="L1" s="112"/>
      <c r="M1" s="112"/>
      <c r="N1" s="112"/>
      <c r="O1" s="112"/>
      <c r="P1" s="112"/>
      <c r="Q1" s="112"/>
      <c r="R1" s="112"/>
      <c r="S1" s="416" t="s">
        <v>479</v>
      </c>
      <c r="T1" s="416"/>
      <c r="U1" s="416"/>
      <c r="V1" s="416"/>
      <c r="W1" s="416"/>
      <c r="X1" s="416"/>
      <c r="Y1" s="416"/>
      <c r="Z1" s="416"/>
      <c r="AA1" s="416"/>
    </row>
    <row r="2" spans="2:27" x14ac:dyDescent="0.2">
      <c r="B2" s="112"/>
      <c r="C2" s="112"/>
      <c r="D2" s="112"/>
      <c r="E2" s="112"/>
      <c r="F2" s="112"/>
      <c r="G2" s="112"/>
      <c r="H2" s="112"/>
      <c r="I2" s="112"/>
      <c r="J2" s="112"/>
      <c r="K2" s="112"/>
      <c r="L2" s="112"/>
      <c r="M2" s="112"/>
      <c r="N2" s="112"/>
      <c r="O2" s="112"/>
      <c r="P2" s="112"/>
      <c r="Q2" s="112"/>
      <c r="R2" s="112"/>
      <c r="S2" s="416" t="s">
        <v>480</v>
      </c>
      <c r="T2" s="416"/>
      <c r="U2" s="416"/>
      <c r="V2" s="416"/>
      <c r="W2" s="416"/>
      <c r="X2" s="416"/>
      <c r="Y2" s="416"/>
      <c r="Z2" s="416"/>
      <c r="AA2" s="416"/>
    </row>
    <row r="3" spans="2:27" ht="15" x14ac:dyDescent="0.25">
      <c r="B3" s="400" t="s">
        <v>480</v>
      </c>
      <c r="C3" s="423">
        <f>Budsjett!K3</f>
        <v>1</v>
      </c>
      <c r="D3" s="399">
        <f>C3+1</f>
        <v>2</v>
      </c>
      <c r="E3" s="399">
        <f t="shared" ref="E3:O3" si="0">D3+1</f>
        <v>3</v>
      </c>
      <c r="F3" s="399">
        <f t="shared" si="0"/>
        <v>4</v>
      </c>
      <c r="G3" s="399">
        <f t="shared" si="0"/>
        <v>5</v>
      </c>
      <c r="H3" s="399">
        <f t="shared" si="0"/>
        <v>6</v>
      </c>
      <c r="I3" s="399">
        <f t="shared" si="0"/>
        <v>7</v>
      </c>
      <c r="J3" s="399">
        <f t="shared" si="0"/>
        <v>8</v>
      </c>
      <c r="K3" s="399">
        <f t="shared" si="0"/>
        <v>9</v>
      </c>
      <c r="L3" s="399">
        <f t="shared" si="0"/>
        <v>10</v>
      </c>
      <c r="M3" s="399">
        <f t="shared" si="0"/>
        <v>11</v>
      </c>
      <c r="N3" s="399">
        <f t="shared" si="0"/>
        <v>12</v>
      </c>
      <c r="O3" s="399">
        <f t="shared" si="0"/>
        <v>13</v>
      </c>
      <c r="P3" s="403" t="s">
        <v>144</v>
      </c>
      <c r="Q3" s="404" t="s">
        <v>482</v>
      </c>
      <c r="R3" s="112"/>
      <c r="S3" s="417" t="s">
        <v>483</v>
      </c>
      <c r="T3" s="417"/>
      <c r="U3" s="417"/>
      <c r="V3" s="417"/>
      <c r="W3" s="417"/>
      <c r="X3" s="417"/>
      <c r="Y3" s="417"/>
      <c r="Z3" s="417"/>
      <c r="AA3" s="417"/>
    </row>
    <row r="4" spans="2:27" x14ac:dyDescent="0.2">
      <c r="B4" s="402" t="s">
        <v>484</v>
      </c>
      <c r="C4" s="471"/>
      <c r="D4" s="471"/>
      <c r="E4" s="471"/>
      <c r="F4" s="471"/>
      <c r="G4" s="471"/>
      <c r="H4" s="471"/>
      <c r="I4" s="471"/>
      <c r="J4" s="471"/>
      <c r="K4" s="471"/>
      <c r="L4" s="471"/>
      <c r="M4" s="471"/>
      <c r="N4" s="471"/>
      <c r="O4" s="471"/>
      <c r="P4" s="406">
        <f>SUM(C4:O4)</f>
        <v>0</v>
      </c>
      <c r="Q4" s="405">
        <f>SUM(K4:O4)</f>
        <v>0</v>
      </c>
      <c r="R4" s="112"/>
      <c r="S4" s="417" t="s">
        <v>485</v>
      </c>
      <c r="T4" s="417"/>
      <c r="U4" s="417"/>
      <c r="V4" s="417"/>
      <c r="W4" s="417"/>
      <c r="X4" s="417"/>
      <c r="Y4" s="417"/>
      <c r="Z4" s="417"/>
      <c r="AA4" s="417"/>
    </row>
    <row r="5" spans="2:27" x14ac:dyDescent="0.2">
      <c r="B5" s="402" t="s">
        <v>486</v>
      </c>
      <c r="C5" s="471"/>
      <c r="D5" s="471"/>
      <c r="E5" s="471"/>
      <c r="F5" s="471"/>
      <c r="G5" s="471"/>
      <c r="H5" s="471"/>
      <c r="I5" s="471"/>
      <c r="J5" s="471"/>
      <c r="K5" s="471"/>
      <c r="L5" s="471"/>
      <c r="M5" s="471"/>
      <c r="N5" s="471"/>
      <c r="O5" s="471"/>
      <c r="P5" s="406">
        <f t="shared" ref="P5:P7" si="1">SUM(C5:O5)</f>
        <v>0</v>
      </c>
      <c r="Q5" s="405">
        <f t="shared" ref="Q5:Q7" si="2">SUM(K5:O5)</f>
        <v>0</v>
      </c>
      <c r="R5" s="112"/>
      <c r="S5" s="417" t="s">
        <v>487</v>
      </c>
      <c r="T5" s="417"/>
      <c r="U5" s="417"/>
      <c r="V5" s="417"/>
      <c r="W5" s="417"/>
      <c r="X5" s="417"/>
      <c r="Y5" s="417"/>
      <c r="Z5" s="417"/>
      <c r="AA5" s="417"/>
    </row>
    <row r="6" spans="2:27" x14ac:dyDescent="0.2">
      <c r="B6" s="402" t="s">
        <v>488</v>
      </c>
      <c r="C6" s="471"/>
      <c r="D6" s="471"/>
      <c r="E6" s="471"/>
      <c r="F6" s="471"/>
      <c r="G6" s="471"/>
      <c r="H6" s="471"/>
      <c r="I6" s="471"/>
      <c r="J6" s="471"/>
      <c r="K6" s="471"/>
      <c r="L6" s="471"/>
      <c r="M6" s="471"/>
      <c r="N6" s="471"/>
      <c r="O6" s="471"/>
      <c r="P6" s="406">
        <f t="shared" si="1"/>
        <v>0</v>
      </c>
      <c r="Q6" s="405">
        <f t="shared" si="2"/>
        <v>0</v>
      </c>
      <c r="R6" s="112"/>
      <c r="S6" s="417" t="s">
        <v>489</v>
      </c>
      <c r="T6" s="417"/>
      <c r="U6" s="417"/>
      <c r="V6" s="417"/>
      <c r="W6" s="417"/>
      <c r="X6" s="417"/>
      <c r="Y6" s="417"/>
      <c r="Z6" s="417"/>
      <c r="AA6" s="417"/>
    </row>
    <row r="7" spans="2:27" x14ac:dyDescent="0.2">
      <c r="B7" s="402" t="s">
        <v>113</v>
      </c>
      <c r="C7" s="471"/>
      <c r="D7" s="471"/>
      <c r="E7" s="471"/>
      <c r="F7" s="471"/>
      <c r="G7" s="471"/>
      <c r="H7" s="471"/>
      <c r="I7" s="471"/>
      <c r="J7" s="471"/>
      <c r="K7" s="471"/>
      <c r="L7" s="471"/>
      <c r="M7" s="471"/>
      <c r="N7" s="471"/>
      <c r="O7" s="471"/>
      <c r="P7" s="406">
        <f t="shared" si="1"/>
        <v>0</v>
      </c>
      <c r="Q7" s="405">
        <f t="shared" si="2"/>
        <v>0</v>
      </c>
      <c r="R7" s="112"/>
      <c r="S7" s="417" t="s">
        <v>490</v>
      </c>
      <c r="T7" s="417"/>
      <c r="U7" s="417"/>
      <c r="V7" s="417"/>
      <c r="W7" s="417"/>
      <c r="X7" s="417"/>
      <c r="Y7" s="417"/>
      <c r="Z7" s="417"/>
      <c r="AA7" s="417"/>
    </row>
    <row r="8" spans="2:27" x14ac:dyDescent="0.2">
      <c r="B8" s="407" t="s">
        <v>430</v>
      </c>
      <c r="C8" s="401">
        <f>SUM(C4:C7)</f>
        <v>0</v>
      </c>
      <c r="D8" s="401">
        <f t="shared" ref="D8:P8" si="3">SUM(D4:D7)</f>
        <v>0</v>
      </c>
      <c r="E8" s="401">
        <f t="shared" si="3"/>
        <v>0</v>
      </c>
      <c r="F8" s="401">
        <f t="shared" si="3"/>
        <v>0</v>
      </c>
      <c r="G8" s="401">
        <f t="shared" si="3"/>
        <v>0</v>
      </c>
      <c r="H8" s="401">
        <f t="shared" si="3"/>
        <v>0</v>
      </c>
      <c r="I8" s="401">
        <f t="shared" si="3"/>
        <v>0</v>
      </c>
      <c r="J8" s="401">
        <f t="shared" si="3"/>
        <v>0</v>
      </c>
      <c r="K8" s="401">
        <f t="shared" si="3"/>
        <v>0</v>
      </c>
      <c r="L8" s="401">
        <f t="shared" si="3"/>
        <v>0</v>
      </c>
      <c r="M8" s="401">
        <f t="shared" si="3"/>
        <v>0</v>
      </c>
      <c r="N8" s="401">
        <f t="shared" si="3"/>
        <v>0</v>
      </c>
      <c r="O8" s="401">
        <f t="shared" si="3"/>
        <v>0</v>
      </c>
      <c r="P8" s="401">
        <f t="shared" si="3"/>
        <v>0</v>
      </c>
      <c r="Q8" s="401">
        <f>SUM(Q4:Q7)</f>
        <v>0</v>
      </c>
      <c r="R8" s="112"/>
      <c r="S8" s="417" t="s">
        <v>491</v>
      </c>
      <c r="T8" s="417"/>
      <c r="U8" s="417"/>
      <c r="V8" s="417"/>
      <c r="W8" s="417"/>
      <c r="X8" s="417"/>
      <c r="Y8" s="417"/>
      <c r="Z8" s="417"/>
      <c r="AA8" s="417"/>
    </row>
    <row r="9" spans="2:27" x14ac:dyDescent="0.2">
      <c r="B9" s="409"/>
      <c r="C9" s="410"/>
      <c r="D9" s="410"/>
      <c r="E9" s="410"/>
      <c r="F9" s="410"/>
      <c r="G9" s="410"/>
      <c r="H9" s="410"/>
      <c r="I9" s="410"/>
      <c r="J9" s="410"/>
      <c r="K9" s="410"/>
      <c r="L9" s="410"/>
      <c r="M9" s="410"/>
      <c r="N9" s="410"/>
      <c r="O9" s="410"/>
      <c r="P9" s="410"/>
      <c r="Q9" s="411"/>
      <c r="R9" s="112"/>
      <c r="S9" s="112"/>
      <c r="T9" s="112"/>
      <c r="U9" s="112"/>
      <c r="V9" s="112"/>
      <c r="W9" s="112"/>
      <c r="X9" s="112"/>
      <c r="Y9" s="112"/>
      <c r="Z9" s="112"/>
      <c r="AA9" s="112"/>
    </row>
    <row r="10" spans="2:27" ht="15" x14ac:dyDescent="0.25">
      <c r="B10" s="400" t="s">
        <v>623</v>
      </c>
      <c r="C10" s="423">
        <f>C3</f>
        <v>1</v>
      </c>
      <c r="D10" s="423">
        <f t="shared" ref="D10:O10" si="4">D3</f>
        <v>2</v>
      </c>
      <c r="E10" s="423">
        <f t="shared" si="4"/>
        <v>3</v>
      </c>
      <c r="F10" s="423">
        <f t="shared" si="4"/>
        <v>4</v>
      </c>
      <c r="G10" s="423">
        <f t="shared" si="4"/>
        <v>5</v>
      </c>
      <c r="H10" s="423">
        <f t="shared" si="4"/>
        <v>6</v>
      </c>
      <c r="I10" s="423">
        <f t="shared" si="4"/>
        <v>7</v>
      </c>
      <c r="J10" s="423">
        <f t="shared" si="4"/>
        <v>8</v>
      </c>
      <c r="K10" s="423">
        <f t="shared" si="4"/>
        <v>9</v>
      </c>
      <c r="L10" s="423">
        <f t="shared" si="4"/>
        <v>10</v>
      </c>
      <c r="M10" s="423">
        <f t="shared" si="4"/>
        <v>11</v>
      </c>
      <c r="N10" s="423">
        <f t="shared" si="4"/>
        <v>12</v>
      </c>
      <c r="O10" s="423">
        <f t="shared" si="4"/>
        <v>13</v>
      </c>
      <c r="P10" s="403" t="s">
        <v>144</v>
      </c>
      <c r="Q10" s="412" t="s">
        <v>482</v>
      </c>
      <c r="R10" s="112"/>
      <c r="S10" s="112"/>
      <c r="T10" s="112"/>
      <c r="U10" s="112"/>
      <c r="V10" s="112"/>
      <c r="W10" s="112"/>
      <c r="X10" s="112"/>
      <c r="Y10" s="112"/>
      <c r="Z10" s="112"/>
      <c r="AA10" s="112"/>
    </row>
    <row r="11" spans="2:27" x14ac:dyDescent="0.2">
      <c r="B11" s="402" t="s">
        <v>493</v>
      </c>
      <c r="C11" s="471"/>
      <c r="D11" s="471"/>
      <c r="E11" s="471"/>
      <c r="F11" s="471"/>
      <c r="G11" s="471"/>
      <c r="H11" s="471"/>
      <c r="I11" s="471"/>
      <c r="J11" s="471"/>
      <c r="K11" s="471"/>
      <c r="L11" s="471"/>
      <c r="M11" s="471"/>
      <c r="N11" s="471"/>
      <c r="O11" s="471"/>
      <c r="P11" s="406">
        <f>SUM(C11:O11)</f>
        <v>0</v>
      </c>
      <c r="Q11" s="405">
        <f t="shared" ref="Q11:Q15" si="5">SUM(K11:O11)</f>
        <v>0</v>
      </c>
      <c r="R11" s="112"/>
      <c r="S11" s="416" t="s">
        <v>494</v>
      </c>
      <c r="T11" s="416"/>
      <c r="U11" s="416"/>
      <c r="V11" s="416"/>
      <c r="W11" s="416"/>
      <c r="X11" s="416"/>
      <c r="Y11" s="416"/>
      <c r="Z11" s="416"/>
      <c r="AA11" s="416"/>
    </row>
    <row r="12" spans="2:27" x14ac:dyDescent="0.2">
      <c r="B12" s="402" t="s">
        <v>495</v>
      </c>
      <c r="C12" s="471"/>
      <c r="D12" s="471"/>
      <c r="E12" s="471"/>
      <c r="F12" s="471"/>
      <c r="G12" s="471"/>
      <c r="H12" s="471"/>
      <c r="I12" s="471"/>
      <c r="J12" s="471"/>
      <c r="K12" s="471"/>
      <c r="L12" s="471"/>
      <c r="M12" s="471"/>
      <c r="N12" s="471"/>
      <c r="O12" s="471"/>
      <c r="P12" s="406">
        <f t="shared" ref="P12:P15" si="6">SUM(C12:O12)</f>
        <v>0</v>
      </c>
      <c r="Q12" s="405">
        <f t="shared" si="5"/>
        <v>0</v>
      </c>
      <c r="R12" s="112"/>
      <c r="S12" s="417" t="s">
        <v>496</v>
      </c>
      <c r="T12" s="417"/>
      <c r="U12" s="417"/>
      <c r="V12" s="417"/>
      <c r="W12" s="417"/>
      <c r="X12" s="417"/>
      <c r="Y12" s="417"/>
      <c r="Z12" s="417"/>
      <c r="AA12" s="417"/>
    </row>
    <row r="13" spans="2:27" x14ac:dyDescent="0.2">
      <c r="B13" s="402" t="s">
        <v>497</v>
      </c>
      <c r="C13" s="405">
        <f>C8-C11-C12-C14-C15</f>
        <v>0</v>
      </c>
      <c r="D13" s="405">
        <f t="shared" ref="D13:O13" si="7">D8-D11-D12-D14-D15</f>
        <v>0</v>
      </c>
      <c r="E13" s="405">
        <f t="shared" si="7"/>
        <v>0</v>
      </c>
      <c r="F13" s="405">
        <f t="shared" si="7"/>
        <v>0</v>
      </c>
      <c r="G13" s="405">
        <f t="shared" si="7"/>
        <v>0</v>
      </c>
      <c r="H13" s="405">
        <f t="shared" si="7"/>
        <v>0</v>
      </c>
      <c r="I13" s="405">
        <f t="shared" si="7"/>
        <v>0</v>
      </c>
      <c r="J13" s="405">
        <f t="shared" si="7"/>
        <v>0</v>
      </c>
      <c r="K13" s="405">
        <f t="shared" si="7"/>
        <v>0</v>
      </c>
      <c r="L13" s="405">
        <f t="shared" si="7"/>
        <v>0</v>
      </c>
      <c r="M13" s="405">
        <f t="shared" si="7"/>
        <v>0</v>
      </c>
      <c r="N13" s="405">
        <f t="shared" si="7"/>
        <v>0</v>
      </c>
      <c r="O13" s="405">
        <f t="shared" si="7"/>
        <v>0</v>
      </c>
      <c r="P13" s="406">
        <f t="shared" si="6"/>
        <v>0</v>
      </c>
      <c r="Q13" s="405">
        <f t="shared" si="5"/>
        <v>0</v>
      </c>
      <c r="R13" s="112"/>
      <c r="S13" s="112"/>
      <c r="T13" s="112"/>
      <c r="U13" s="112"/>
      <c r="V13" s="112"/>
      <c r="W13" s="112"/>
      <c r="X13" s="112"/>
      <c r="Y13" s="112"/>
      <c r="Z13" s="112"/>
      <c r="AA13" s="112"/>
    </row>
    <row r="14" spans="2:27" x14ac:dyDescent="0.2">
      <c r="B14" s="402" t="s">
        <v>498</v>
      </c>
      <c r="C14" s="471"/>
      <c r="D14" s="471"/>
      <c r="E14" s="471"/>
      <c r="F14" s="471"/>
      <c r="G14" s="471"/>
      <c r="H14" s="471"/>
      <c r="I14" s="471"/>
      <c r="J14" s="471"/>
      <c r="K14" s="471"/>
      <c r="L14" s="471"/>
      <c r="M14" s="471"/>
      <c r="N14" s="471"/>
      <c r="O14" s="471"/>
      <c r="P14" s="406">
        <f t="shared" si="6"/>
        <v>0</v>
      </c>
      <c r="Q14" s="405">
        <f t="shared" si="5"/>
        <v>0</v>
      </c>
      <c r="R14" s="112"/>
      <c r="S14" s="112"/>
      <c r="T14" s="112"/>
      <c r="U14" s="112"/>
      <c r="V14" s="112"/>
      <c r="W14" s="112"/>
      <c r="X14" s="112"/>
      <c r="Y14" s="112"/>
      <c r="Z14" s="112"/>
      <c r="AA14" s="112"/>
    </row>
    <row r="15" spans="2:27" x14ac:dyDescent="0.2">
      <c r="B15" s="402" t="s">
        <v>436</v>
      </c>
      <c r="C15" s="471"/>
      <c r="D15" s="471"/>
      <c r="E15" s="471"/>
      <c r="F15" s="471"/>
      <c r="G15" s="471"/>
      <c r="H15" s="471"/>
      <c r="I15" s="471"/>
      <c r="J15" s="471"/>
      <c r="K15" s="471"/>
      <c r="L15" s="471"/>
      <c r="M15" s="471"/>
      <c r="N15" s="471"/>
      <c r="O15" s="471"/>
      <c r="P15" s="406">
        <f t="shared" si="6"/>
        <v>0</v>
      </c>
      <c r="Q15" s="405">
        <f t="shared" si="5"/>
        <v>0</v>
      </c>
      <c r="R15" s="112"/>
      <c r="S15" s="112"/>
      <c r="T15" s="112"/>
      <c r="U15" s="112"/>
      <c r="V15" s="112"/>
      <c r="W15" s="112"/>
      <c r="X15" s="112"/>
      <c r="Y15" s="112"/>
      <c r="Z15" s="112"/>
      <c r="AA15" s="112"/>
    </row>
    <row r="16" spans="2:27" x14ac:dyDescent="0.2">
      <c r="B16" s="407" t="s">
        <v>430</v>
      </c>
      <c r="C16" s="401">
        <f>SUM(C11:C15)</f>
        <v>0</v>
      </c>
      <c r="D16" s="401">
        <f t="shared" ref="D16:Q16" si="8">SUM(D11:D15)</f>
        <v>0</v>
      </c>
      <c r="E16" s="401">
        <f t="shared" si="8"/>
        <v>0</v>
      </c>
      <c r="F16" s="401">
        <f t="shared" si="8"/>
        <v>0</v>
      </c>
      <c r="G16" s="401">
        <f t="shared" si="8"/>
        <v>0</v>
      </c>
      <c r="H16" s="401">
        <f t="shared" si="8"/>
        <v>0</v>
      </c>
      <c r="I16" s="401">
        <f t="shared" si="8"/>
        <v>0</v>
      </c>
      <c r="J16" s="401">
        <f t="shared" si="8"/>
        <v>0</v>
      </c>
      <c r="K16" s="401">
        <f t="shared" si="8"/>
        <v>0</v>
      </c>
      <c r="L16" s="401">
        <f t="shared" si="8"/>
        <v>0</v>
      </c>
      <c r="M16" s="401">
        <f t="shared" si="8"/>
        <v>0</v>
      </c>
      <c r="N16" s="401">
        <f t="shared" si="8"/>
        <v>0</v>
      </c>
      <c r="O16" s="401">
        <f t="shared" si="8"/>
        <v>0</v>
      </c>
      <c r="P16" s="401">
        <f t="shared" si="8"/>
        <v>0</v>
      </c>
      <c r="Q16" s="401">
        <f t="shared" si="8"/>
        <v>0</v>
      </c>
      <c r="R16" s="112"/>
      <c r="S16" s="112"/>
      <c r="T16" s="112"/>
      <c r="U16" s="112"/>
      <c r="V16" s="112"/>
      <c r="W16" s="112"/>
      <c r="X16" s="112"/>
      <c r="Y16" s="112"/>
      <c r="Z16" s="112"/>
      <c r="AA16" s="112"/>
    </row>
    <row r="17" spans="2:27" x14ac:dyDescent="0.2">
      <c r="B17" s="409"/>
      <c r="C17" s="410"/>
      <c r="D17" s="410"/>
      <c r="E17" s="410"/>
      <c r="F17" s="410"/>
      <c r="G17" s="410"/>
      <c r="H17" s="410"/>
      <c r="I17" s="410"/>
      <c r="J17" s="410"/>
      <c r="K17" s="410"/>
      <c r="L17" s="410"/>
      <c r="M17" s="410"/>
      <c r="N17" s="410"/>
      <c r="O17" s="410"/>
      <c r="P17" s="410"/>
      <c r="Q17" s="411"/>
      <c r="R17" s="112"/>
      <c r="S17" s="112"/>
      <c r="T17" s="112"/>
      <c r="U17" s="112"/>
      <c r="V17" s="112"/>
      <c r="W17" s="112"/>
      <c r="X17" s="112"/>
      <c r="Y17" s="112"/>
      <c r="Z17" s="112"/>
      <c r="AA17" s="112"/>
    </row>
    <row r="18" spans="2:27" ht="15" x14ac:dyDescent="0.25">
      <c r="B18" s="400" t="s">
        <v>500</v>
      </c>
      <c r="C18" s="423">
        <f>C3</f>
        <v>1</v>
      </c>
      <c r="D18" s="423">
        <f t="shared" ref="D18:O18" si="9">D3</f>
        <v>2</v>
      </c>
      <c r="E18" s="423">
        <f t="shared" si="9"/>
        <v>3</v>
      </c>
      <c r="F18" s="423">
        <f t="shared" si="9"/>
        <v>4</v>
      </c>
      <c r="G18" s="423">
        <f t="shared" si="9"/>
        <v>5</v>
      </c>
      <c r="H18" s="423">
        <f t="shared" si="9"/>
        <v>6</v>
      </c>
      <c r="I18" s="423">
        <f t="shared" si="9"/>
        <v>7</v>
      </c>
      <c r="J18" s="423">
        <f t="shared" si="9"/>
        <v>8</v>
      </c>
      <c r="K18" s="423">
        <f t="shared" si="9"/>
        <v>9</v>
      </c>
      <c r="L18" s="423">
        <f t="shared" si="9"/>
        <v>10</v>
      </c>
      <c r="M18" s="423">
        <f t="shared" si="9"/>
        <v>11</v>
      </c>
      <c r="N18" s="423">
        <f t="shared" si="9"/>
        <v>12</v>
      </c>
      <c r="O18" s="423">
        <f t="shared" si="9"/>
        <v>13</v>
      </c>
      <c r="P18" s="403" t="s">
        <v>144</v>
      </c>
      <c r="Q18" s="412" t="s">
        <v>482</v>
      </c>
      <c r="R18" s="112"/>
      <c r="S18" s="112"/>
      <c r="T18" s="112"/>
      <c r="U18" s="112"/>
      <c r="V18" s="112"/>
      <c r="W18" s="112"/>
      <c r="X18" s="112"/>
      <c r="Y18" s="112"/>
      <c r="Z18" s="112"/>
      <c r="AA18" s="112"/>
    </row>
    <row r="19" spans="2:27" x14ac:dyDescent="0.2">
      <c r="B19" s="402" t="s">
        <v>499</v>
      </c>
      <c r="C19" s="471"/>
      <c r="D19" s="471"/>
      <c r="E19" s="471"/>
      <c r="F19" s="471"/>
      <c r="G19" s="471"/>
      <c r="H19" s="471"/>
      <c r="I19" s="471"/>
      <c r="J19" s="471"/>
      <c r="K19" s="471"/>
      <c r="L19" s="471"/>
      <c r="M19" s="471"/>
      <c r="N19" s="471"/>
      <c r="O19" s="471"/>
      <c r="P19" s="406">
        <f>SUM(C19:O19)</f>
        <v>0</v>
      </c>
      <c r="Q19" s="405">
        <f t="shared" ref="Q19:Q23" si="10">SUM(K19:O19)</f>
        <v>0</v>
      </c>
      <c r="R19" s="112"/>
      <c r="S19" s="416" t="s">
        <v>500</v>
      </c>
      <c r="T19" s="416"/>
      <c r="U19" s="416"/>
      <c r="V19" s="416"/>
      <c r="W19" s="416"/>
      <c r="X19" s="416"/>
      <c r="Y19" s="416"/>
      <c r="Z19" s="416"/>
      <c r="AA19" s="416"/>
    </row>
    <row r="20" spans="2:27" x14ac:dyDescent="0.2">
      <c r="B20" s="402" t="s">
        <v>501</v>
      </c>
      <c r="C20" s="471"/>
      <c r="D20" s="471"/>
      <c r="E20" s="471"/>
      <c r="F20" s="471"/>
      <c r="G20" s="471"/>
      <c r="H20" s="471"/>
      <c r="I20" s="471"/>
      <c r="J20" s="471"/>
      <c r="K20" s="471"/>
      <c r="L20" s="471"/>
      <c r="M20" s="471"/>
      <c r="N20" s="471"/>
      <c r="O20" s="471"/>
      <c r="P20" s="406">
        <f t="shared" ref="P20:P23" si="11">SUM(C20:O20)</f>
        <v>0</v>
      </c>
      <c r="Q20" s="405">
        <f t="shared" si="10"/>
        <v>0</v>
      </c>
      <c r="R20" s="112"/>
      <c r="S20" s="417" t="s">
        <v>502</v>
      </c>
      <c r="T20" s="417"/>
      <c r="U20" s="417"/>
      <c r="V20" s="417"/>
      <c r="W20" s="417"/>
      <c r="X20" s="417"/>
      <c r="Y20" s="417"/>
      <c r="Z20" s="417"/>
      <c r="AA20" s="417"/>
    </row>
    <row r="21" spans="2:27" x14ac:dyDescent="0.2">
      <c r="B21" s="402" t="s">
        <v>503</v>
      </c>
      <c r="C21" s="471"/>
      <c r="D21" s="471"/>
      <c r="E21" s="471"/>
      <c r="F21" s="471"/>
      <c r="G21" s="471"/>
      <c r="H21" s="471"/>
      <c r="I21" s="471"/>
      <c r="J21" s="471"/>
      <c r="K21" s="471"/>
      <c r="L21" s="471"/>
      <c r="M21" s="471"/>
      <c r="N21" s="471"/>
      <c r="O21" s="471"/>
      <c r="P21" s="406">
        <f t="shared" si="11"/>
        <v>0</v>
      </c>
      <c r="Q21" s="405">
        <f t="shared" si="10"/>
        <v>0</v>
      </c>
      <c r="R21" s="112"/>
      <c r="S21" s="417" t="s">
        <v>504</v>
      </c>
      <c r="T21" s="417"/>
      <c r="U21" s="417"/>
      <c r="V21" s="417"/>
      <c r="W21" s="417"/>
      <c r="X21" s="417"/>
      <c r="Y21" s="417"/>
      <c r="Z21" s="417"/>
      <c r="AA21" s="417"/>
    </row>
    <row r="22" spans="2:27" x14ac:dyDescent="0.2">
      <c r="B22" s="402" t="s">
        <v>505</v>
      </c>
      <c r="C22" s="471"/>
      <c r="D22" s="471"/>
      <c r="E22" s="471"/>
      <c r="F22" s="471"/>
      <c r="G22" s="471"/>
      <c r="H22" s="471"/>
      <c r="I22" s="471"/>
      <c r="J22" s="471"/>
      <c r="K22" s="471"/>
      <c r="L22" s="471"/>
      <c r="M22" s="471"/>
      <c r="N22" s="471"/>
      <c r="O22" s="471"/>
      <c r="P22" s="406">
        <f t="shared" si="11"/>
        <v>0</v>
      </c>
      <c r="Q22" s="405">
        <f t="shared" si="10"/>
        <v>0</v>
      </c>
      <c r="R22" s="112"/>
      <c r="S22" s="417" t="s">
        <v>506</v>
      </c>
      <c r="T22" s="417"/>
      <c r="U22" s="417"/>
      <c r="V22" s="417"/>
      <c r="W22" s="417"/>
      <c r="X22" s="417"/>
      <c r="Y22" s="417"/>
      <c r="Z22" s="417"/>
      <c r="AA22" s="417"/>
    </row>
    <row r="23" spans="2:27" x14ac:dyDescent="0.2">
      <c r="B23" s="413" t="s">
        <v>507</v>
      </c>
      <c r="C23" s="471"/>
      <c r="D23" s="471"/>
      <c r="E23" s="471"/>
      <c r="F23" s="471"/>
      <c r="G23" s="471"/>
      <c r="H23" s="471"/>
      <c r="I23" s="471"/>
      <c r="J23" s="471"/>
      <c r="K23" s="471"/>
      <c r="L23" s="471"/>
      <c r="M23" s="471"/>
      <c r="N23" s="471"/>
      <c r="O23" s="471"/>
      <c r="P23" s="406">
        <f t="shared" si="11"/>
        <v>0</v>
      </c>
      <c r="Q23" s="405">
        <f t="shared" si="10"/>
        <v>0</v>
      </c>
      <c r="R23" s="112"/>
      <c r="S23" s="417" t="s">
        <v>508</v>
      </c>
      <c r="T23" s="417"/>
      <c r="U23" s="417"/>
      <c r="V23" s="417"/>
      <c r="W23" s="417"/>
      <c r="X23" s="417"/>
      <c r="Y23" s="417"/>
      <c r="Z23" s="417"/>
      <c r="AA23" s="417"/>
    </row>
    <row r="24" spans="2:27" x14ac:dyDescent="0.2">
      <c r="B24" s="407" t="s">
        <v>509</v>
      </c>
      <c r="C24" s="401">
        <f t="shared" ref="C24:L24" si="12">C8</f>
        <v>0</v>
      </c>
      <c r="D24" s="401">
        <f t="shared" si="12"/>
        <v>0</v>
      </c>
      <c r="E24" s="401">
        <f t="shared" si="12"/>
        <v>0</v>
      </c>
      <c r="F24" s="401">
        <f t="shared" si="12"/>
        <v>0</v>
      </c>
      <c r="G24" s="401">
        <f t="shared" si="12"/>
        <v>0</v>
      </c>
      <c r="H24" s="401">
        <f t="shared" si="12"/>
        <v>0</v>
      </c>
      <c r="I24" s="401">
        <f t="shared" si="12"/>
        <v>0</v>
      </c>
      <c r="J24" s="401">
        <f t="shared" si="12"/>
        <v>0</v>
      </c>
      <c r="K24" s="401">
        <f t="shared" si="12"/>
        <v>0</v>
      </c>
      <c r="L24" s="401">
        <f t="shared" si="12"/>
        <v>0</v>
      </c>
      <c r="M24" s="401">
        <f>M8</f>
        <v>0</v>
      </c>
      <c r="N24" s="401">
        <f t="shared" ref="N24:O24" si="13">N8</f>
        <v>0</v>
      </c>
      <c r="O24" s="401">
        <f t="shared" si="13"/>
        <v>0</v>
      </c>
      <c r="P24" s="401">
        <f t="shared" ref="P24:Q24" si="14">SUM(P19:P23)</f>
        <v>0</v>
      </c>
      <c r="Q24" s="401">
        <f t="shared" si="14"/>
        <v>0</v>
      </c>
      <c r="R24" s="112"/>
      <c r="S24" s="417" t="s">
        <v>510</v>
      </c>
      <c r="T24" s="417"/>
      <c r="U24" s="417"/>
      <c r="V24" s="417"/>
      <c r="W24" s="417"/>
      <c r="X24" s="417"/>
      <c r="Y24" s="417"/>
      <c r="Z24" s="417"/>
      <c r="AA24" s="417"/>
    </row>
    <row r="25" spans="2:27" x14ac:dyDescent="0.2">
      <c r="B25" s="414"/>
      <c r="C25" s="415"/>
      <c r="D25" s="415"/>
      <c r="E25" s="415"/>
      <c r="F25" s="415"/>
      <c r="G25" s="415"/>
      <c r="H25" s="415"/>
      <c r="I25" s="415"/>
      <c r="J25" s="415"/>
      <c r="K25" s="415"/>
      <c r="L25" s="415"/>
      <c r="M25" s="415"/>
      <c r="N25" s="415"/>
      <c r="O25" s="415"/>
      <c r="P25" s="415"/>
      <c r="Q25" s="415"/>
      <c r="R25" s="112"/>
      <c r="S25" s="417" t="s">
        <v>511</v>
      </c>
      <c r="T25" s="417"/>
      <c r="U25" s="417"/>
      <c r="V25" s="417"/>
      <c r="W25" s="417"/>
      <c r="X25" s="417"/>
      <c r="Y25" s="417"/>
      <c r="Z25" s="417"/>
      <c r="AA25" s="417"/>
    </row>
    <row r="26" spans="2:27" x14ac:dyDescent="0.2">
      <c r="C26" s="50"/>
      <c r="D26" s="50"/>
      <c r="E26" s="50"/>
      <c r="F26" s="50"/>
      <c r="G26" s="50"/>
      <c r="H26" s="50"/>
      <c r="I26" s="50"/>
      <c r="J26" s="50"/>
      <c r="K26" s="50"/>
      <c r="L26" s="50"/>
      <c r="M26" s="50"/>
      <c r="N26" s="50"/>
      <c r="O26" s="50"/>
      <c r="P26" s="50"/>
      <c r="Q26" s="47"/>
    </row>
    <row r="27" spans="2:27" ht="15" x14ac:dyDescent="0.25">
      <c r="B27" s="201"/>
      <c r="C27" s="201"/>
      <c r="D27" s="201"/>
      <c r="E27" s="201"/>
      <c r="F27" s="201"/>
      <c r="G27" s="201"/>
      <c r="H27" s="201"/>
      <c r="I27" s="201"/>
      <c r="J27" s="201"/>
      <c r="K27" s="201"/>
      <c r="L27" s="201"/>
      <c r="M27" s="201"/>
      <c r="N27" s="201"/>
      <c r="O27" s="201"/>
      <c r="P27" s="201"/>
      <c r="Q27" s="78"/>
    </row>
    <row r="28" spans="2:27" x14ac:dyDescent="0.2">
      <c r="B28" s="52"/>
      <c r="C28" s="53"/>
      <c r="D28" s="53"/>
      <c r="E28" s="53"/>
      <c r="F28" s="53"/>
      <c r="G28" s="53"/>
      <c r="H28" s="53"/>
      <c r="I28" s="53"/>
      <c r="J28" s="53"/>
      <c r="K28" s="53"/>
      <c r="L28" s="53"/>
      <c r="M28" s="53"/>
      <c r="N28" s="53"/>
      <c r="O28" s="53"/>
      <c r="P28" s="53"/>
    </row>
    <row r="29" spans="2:27" ht="15.75" x14ac:dyDescent="0.25">
      <c r="B29" s="421" t="s">
        <v>624</v>
      </c>
      <c r="C29" s="630">
        <f>C3</f>
        <v>1</v>
      </c>
      <c r="D29" s="630">
        <f t="shared" ref="D29:O29" si="15">D3</f>
        <v>2</v>
      </c>
      <c r="E29" s="630">
        <f t="shared" si="15"/>
        <v>3</v>
      </c>
      <c r="F29" s="630">
        <f t="shared" si="15"/>
        <v>4</v>
      </c>
      <c r="G29" s="630">
        <f t="shared" si="15"/>
        <v>5</v>
      </c>
      <c r="H29" s="630">
        <f t="shared" si="15"/>
        <v>6</v>
      </c>
      <c r="I29" s="630">
        <f t="shared" si="15"/>
        <v>7</v>
      </c>
      <c r="J29" s="630">
        <f t="shared" si="15"/>
        <v>8</v>
      </c>
      <c r="K29" s="630">
        <f t="shared" si="15"/>
        <v>9</v>
      </c>
      <c r="L29" s="630">
        <f t="shared" si="15"/>
        <v>10</v>
      </c>
      <c r="M29" s="630">
        <f t="shared" si="15"/>
        <v>11</v>
      </c>
      <c r="N29" s="630">
        <f t="shared" si="15"/>
        <v>12</v>
      </c>
      <c r="O29" s="630">
        <f t="shared" si="15"/>
        <v>13</v>
      </c>
      <c r="P29" s="403" t="s">
        <v>144</v>
      </c>
      <c r="Q29" s="412" t="s">
        <v>482</v>
      </c>
      <c r="R29" s="112"/>
      <c r="S29" s="112"/>
      <c r="T29" s="112"/>
      <c r="U29" s="112"/>
      <c r="V29" s="112"/>
      <c r="W29" s="112"/>
      <c r="X29" s="112"/>
      <c r="Y29" s="112"/>
      <c r="Z29" s="112"/>
      <c r="AA29" s="112"/>
    </row>
    <row r="30" spans="2:27" ht="15" x14ac:dyDescent="0.25">
      <c r="B30" s="631" t="s">
        <v>513</v>
      </c>
      <c r="C30" s="408">
        <f>C24</f>
        <v>0</v>
      </c>
      <c r="D30" s="408">
        <f t="shared" ref="D30:O30" si="16">D24</f>
        <v>0</v>
      </c>
      <c r="E30" s="408">
        <f t="shared" si="16"/>
        <v>0</v>
      </c>
      <c r="F30" s="408">
        <f t="shared" si="16"/>
        <v>0</v>
      </c>
      <c r="G30" s="408">
        <f t="shared" si="16"/>
        <v>0</v>
      </c>
      <c r="H30" s="408">
        <f t="shared" si="16"/>
        <v>0</v>
      </c>
      <c r="I30" s="408">
        <f t="shared" si="16"/>
        <v>0</v>
      </c>
      <c r="J30" s="408">
        <f t="shared" si="16"/>
        <v>0</v>
      </c>
      <c r="K30" s="408">
        <f t="shared" si="16"/>
        <v>0</v>
      </c>
      <c r="L30" s="408">
        <f t="shared" si="16"/>
        <v>0</v>
      </c>
      <c r="M30" s="408">
        <f t="shared" si="16"/>
        <v>0</v>
      </c>
      <c r="N30" s="408">
        <f t="shared" si="16"/>
        <v>0</v>
      </c>
      <c r="O30" s="408">
        <f t="shared" si="16"/>
        <v>0</v>
      </c>
      <c r="P30" s="401">
        <f>SUM(C30:O30)</f>
        <v>0</v>
      </c>
      <c r="Q30" s="405">
        <f t="shared" ref="Q30:Q32" si="17">SUM(K30:O30)</f>
        <v>0</v>
      </c>
      <c r="R30" s="112"/>
      <c r="S30" s="112"/>
      <c r="T30" s="112"/>
      <c r="U30" s="112"/>
      <c r="V30" s="112"/>
      <c r="W30" s="112"/>
      <c r="X30" s="112"/>
      <c r="Y30" s="112"/>
      <c r="Z30" s="112"/>
      <c r="AA30" s="112"/>
    </row>
    <row r="31" spans="2:27" ht="15" x14ac:dyDescent="0.25">
      <c r="B31" s="631" t="s">
        <v>514</v>
      </c>
      <c r="C31" s="471"/>
      <c r="D31" s="471"/>
      <c r="E31" s="471"/>
      <c r="F31" s="471"/>
      <c r="G31" s="471"/>
      <c r="H31" s="471"/>
      <c r="I31" s="471"/>
      <c r="J31" s="471"/>
      <c r="K31" s="471"/>
      <c r="L31" s="471"/>
      <c r="M31" s="471"/>
      <c r="N31" s="471"/>
      <c r="O31" s="471"/>
      <c r="P31" s="401">
        <f t="shared" ref="P31:P32" si="18">SUM(C31:O31)</f>
        <v>0</v>
      </c>
      <c r="Q31" s="405">
        <f t="shared" si="17"/>
        <v>0</v>
      </c>
      <c r="R31" s="112"/>
      <c r="S31" s="112"/>
      <c r="T31" s="112"/>
    </row>
    <row r="32" spans="2:27" ht="15" x14ac:dyDescent="0.25">
      <c r="B32" s="631" t="s">
        <v>515</v>
      </c>
      <c r="C32" s="471"/>
      <c r="D32" s="471"/>
      <c r="E32" s="471"/>
      <c r="F32" s="471"/>
      <c r="G32" s="471"/>
      <c r="H32" s="471"/>
      <c r="I32" s="471"/>
      <c r="J32" s="471"/>
      <c r="K32" s="471"/>
      <c r="L32" s="471"/>
      <c r="M32" s="471"/>
      <c r="N32" s="471"/>
      <c r="O32" s="471"/>
      <c r="P32" s="401">
        <f t="shared" si="18"/>
        <v>0</v>
      </c>
      <c r="Q32" s="405">
        <f t="shared" si="17"/>
        <v>0</v>
      </c>
      <c r="R32" s="112"/>
      <c r="S32" s="112"/>
      <c r="T32" s="112"/>
    </row>
    <row r="33" spans="2:20" ht="15" x14ac:dyDescent="0.25">
      <c r="B33" s="631" t="s">
        <v>516</v>
      </c>
      <c r="C33" s="401">
        <f>SUM(C30:C32)</f>
        <v>0</v>
      </c>
      <c r="D33" s="401">
        <f t="shared" ref="D33:Q33" si="19">SUM(D30:D32)</f>
        <v>0</v>
      </c>
      <c r="E33" s="401">
        <f t="shared" si="19"/>
        <v>0</v>
      </c>
      <c r="F33" s="401">
        <f t="shared" si="19"/>
        <v>0</v>
      </c>
      <c r="G33" s="401">
        <f t="shared" si="19"/>
        <v>0</v>
      </c>
      <c r="H33" s="401">
        <f t="shared" si="19"/>
        <v>0</v>
      </c>
      <c r="I33" s="401">
        <f t="shared" si="19"/>
        <v>0</v>
      </c>
      <c r="J33" s="401">
        <f t="shared" si="19"/>
        <v>0</v>
      </c>
      <c r="K33" s="401">
        <f t="shared" si="19"/>
        <v>0</v>
      </c>
      <c r="L33" s="401">
        <f t="shared" si="19"/>
        <v>0</v>
      </c>
      <c r="M33" s="401">
        <f t="shared" si="19"/>
        <v>0</v>
      </c>
      <c r="N33" s="401">
        <f t="shared" si="19"/>
        <v>0</v>
      </c>
      <c r="O33" s="401">
        <f t="shared" si="19"/>
        <v>0</v>
      </c>
      <c r="P33" s="401">
        <f t="shared" si="19"/>
        <v>0</v>
      </c>
      <c r="Q33" s="401">
        <f t="shared" si="19"/>
        <v>0</v>
      </c>
      <c r="R33" s="112"/>
      <c r="S33" s="112"/>
      <c r="T33" s="112"/>
    </row>
    <row r="34" spans="2:20" ht="15" x14ac:dyDescent="0.25">
      <c r="B34" s="778" t="s">
        <v>517</v>
      </c>
      <c r="C34" s="778"/>
      <c r="D34" s="778"/>
      <c r="E34" s="778"/>
      <c r="F34" s="778"/>
      <c r="G34" s="778"/>
      <c r="H34" s="778"/>
      <c r="I34" s="778"/>
      <c r="J34" s="778"/>
      <c r="K34" s="778"/>
      <c r="L34" s="778"/>
      <c r="M34" s="778"/>
      <c r="N34" s="778"/>
      <c r="O34" s="778"/>
      <c r="P34" s="778"/>
      <c r="Q34" s="778"/>
      <c r="R34" s="631"/>
      <c r="S34" s="631"/>
      <c r="T34" s="631"/>
    </row>
    <row r="35" spans="2:20" x14ac:dyDescent="0.2">
      <c r="C35" s="54"/>
      <c r="D35" s="54"/>
      <c r="E35" s="54"/>
      <c r="F35" s="54"/>
      <c r="G35" s="54"/>
      <c r="H35" s="54"/>
      <c r="I35" s="54"/>
      <c r="J35" s="54"/>
      <c r="K35" s="54"/>
      <c r="L35" s="54"/>
      <c r="M35" s="54"/>
      <c r="N35" s="54"/>
      <c r="O35" s="54"/>
      <c r="P35" s="50"/>
    </row>
    <row r="36" spans="2:20" ht="15.75" x14ac:dyDescent="0.25">
      <c r="B36" s="422" t="s">
        <v>518</v>
      </c>
      <c r="C36" s="630">
        <f>C3</f>
        <v>1</v>
      </c>
      <c r="D36" s="630">
        <f t="shared" ref="D36:O36" si="20">D3</f>
        <v>2</v>
      </c>
      <c r="E36" s="630">
        <f t="shared" si="20"/>
        <v>3</v>
      </c>
      <c r="F36" s="630">
        <f t="shared" si="20"/>
        <v>4</v>
      </c>
      <c r="G36" s="630">
        <f t="shared" si="20"/>
        <v>5</v>
      </c>
      <c r="H36" s="630">
        <f t="shared" si="20"/>
        <v>6</v>
      </c>
      <c r="I36" s="630">
        <f t="shared" si="20"/>
        <v>7</v>
      </c>
      <c r="J36" s="630">
        <f t="shared" si="20"/>
        <v>8</v>
      </c>
      <c r="K36" s="630">
        <f t="shared" si="20"/>
        <v>9</v>
      </c>
      <c r="L36" s="630">
        <f t="shared" si="20"/>
        <v>10</v>
      </c>
      <c r="M36" s="630">
        <f t="shared" si="20"/>
        <v>11</v>
      </c>
      <c r="N36" s="630">
        <f t="shared" si="20"/>
        <v>12</v>
      </c>
      <c r="O36" s="630">
        <f t="shared" si="20"/>
        <v>13</v>
      </c>
      <c r="P36" s="403" t="s">
        <v>144</v>
      </c>
      <c r="Q36" s="412" t="s">
        <v>482</v>
      </c>
      <c r="R36" s="112"/>
      <c r="S36" s="112"/>
      <c r="T36" s="112"/>
    </row>
    <row r="37" spans="2:20" ht="15" x14ac:dyDescent="0.25">
      <c r="B37" s="419" t="s">
        <v>488</v>
      </c>
      <c r="C37" s="634"/>
      <c r="D37" s="634"/>
      <c r="E37" s="634"/>
      <c r="F37" s="634"/>
      <c r="G37" s="634"/>
      <c r="H37" s="634"/>
      <c r="I37" s="634"/>
      <c r="J37" s="634"/>
      <c r="K37" s="634"/>
      <c r="L37" s="634"/>
      <c r="M37" s="634"/>
      <c r="N37" s="634"/>
      <c r="O37" s="634"/>
      <c r="P37" s="401">
        <f t="shared" ref="P37:P38" si="21">SUM(C37:O37)</f>
        <v>0</v>
      </c>
      <c r="Q37" s="405">
        <f t="shared" ref="Q37:Q38" si="22">SUM(K37:O37)</f>
        <v>0</v>
      </c>
      <c r="R37" s="112"/>
      <c r="S37" s="112"/>
      <c r="T37" s="112"/>
    </row>
    <row r="38" spans="2:20" ht="15" x14ac:dyDescent="0.25">
      <c r="B38" s="419" t="s">
        <v>113</v>
      </c>
      <c r="C38" s="634"/>
      <c r="D38" s="634"/>
      <c r="E38" s="634"/>
      <c r="F38" s="634"/>
      <c r="G38" s="634"/>
      <c r="H38" s="634"/>
      <c r="I38" s="634"/>
      <c r="J38" s="634"/>
      <c r="K38" s="634"/>
      <c r="L38" s="634"/>
      <c r="M38" s="634"/>
      <c r="N38" s="634"/>
      <c r="O38" s="634"/>
      <c r="P38" s="401">
        <f t="shared" si="21"/>
        <v>0</v>
      </c>
      <c r="Q38" s="405">
        <f t="shared" si="22"/>
        <v>0</v>
      </c>
      <c r="R38" s="112"/>
      <c r="S38" s="112"/>
      <c r="T38" s="112"/>
    </row>
    <row r="39" spans="2:20" ht="15" x14ac:dyDescent="0.25">
      <c r="B39" s="420" t="s">
        <v>149</v>
      </c>
      <c r="C39" s="401">
        <f>SUM(C37:C38)</f>
        <v>0</v>
      </c>
      <c r="D39" s="401">
        <f t="shared" ref="D39:Q39" si="23">SUM(D37:D38)</f>
        <v>0</v>
      </c>
      <c r="E39" s="401">
        <f t="shared" si="23"/>
        <v>0</v>
      </c>
      <c r="F39" s="401">
        <f t="shared" si="23"/>
        <v>0</v>
      </c>
      <c r="G39" s="401">
        <f t="shared" si="23"/>
        <v>0</v>
      </c>
      <c r="H39" s="401">
        <f t="shared" si="23"/>
        <v>0</v>
      </c>
      <c r="I39" s="401">
        <f t="shared" si="23"/>
        <v>0</v>
      </c>
      <c r="J39" s="401">
        <f t="shared" si="23"/>
        <v>0</v>
      </c>
      <c r="K39" s="401">
        <f t="shared" si="23"/>
        <v>0</v>
      </c>
      <c r="L39" s="401">
        <f t="shared" si="23"/>
        <v>0</v>
      </c>
      <c r="M39" s="401">
        <f t="shared" si="23"/>
        <v>0</v>
      </c>
      <c r="N39" s="401">
        <f t="shared" si="23"/>
        <v>0</v>
      </c>
      <c r="O39" s="401">
        <f t="shared" si="23"/>
        <v>0</v>
      </c>
      <c r="P39" s="401">
        <f t="shared" si="23"/>
        <v>0</v>
      </c>
      <c r="Q39" s="401">
        <f t="shared" si="23"/>
        <v>0</v>
      </c>
      <c r="R39" s="112"/>
      <c r="S39" s="112"/>
      <c r="T39" s="112"/>
    </row>
    <row r="40" spans="2:20" ht="15" x14ac:dyDescent="0.25">
      <c r="B40" s="419"/>
      <c r="C40" s="112"/>
      <c r="D40" s="112"/>
      <c r="E40" s="112"/>
      <c r="F40" s="112"/>
      <c r="G40" s="112"/>
      <c r="H40" s="112"/>
      <c r="I40" s="112"/>
      <c r="J40" s="112"/>
      <c r="K40" s="112"/>
      <c r="L40" s="112"/>
      <c r="M40" s="112"/>
      <c r="N40" s="112"/>
      <c r="O40" s="112"/>
      <c r="P40" s="112"/>
      <c r="Q40" s="112"/>
      <c r="R40" s="112"/>
      <c r="S40" s="112"/>
      <c r="T40" s="112"/>
    </row>
    <row r="41" spans="2:20" ht="15" x14ac:dyDescent="0.25">
      <c r="B41" s="633"/>
      <c r="C41" s="112"/>
      <c r="D41" s="112"/>
      <c r="E41" s="112"/>
      <c r="F41" s="112"/>
      <c r="G41" s="112"/>
      <c r="H41" s="112"/>
      <c r="I41" s="112"/>
      <c r="J41" s="112"/>
      <c r="K41" s="112"/>
      <c r="L41" s="112"/>
      <c r="M41" s="112"/>
      <c r="N41" s="112"/>
      <c r="O41" s="112"/>
      <c r="P41" s="112"/>
      <c r="Q41" s="112"/>
      <c r="R41" s="112"/>
      <c r="S41" s="112"/>
      <c r="T41" s="112"/>
    </row>
    <row r="42" spans="2:20" ht="15" x14ac:dyDescent="0.25">
      <c r="B42" s="633"/>
      <c r="C42" s="112"/>
      <c r="D42" s="112"/>
      <c r="E42" s="112"/>
      <c r="F42" s="112"/>
      <c r="G42" s="112"/>
      <c r="H42" s="112"/>
      <c r="I42" s="112"/>
      <c r="J42" s="112"/>
      <c r="K42" s="112"/>
      <c r="L42" s="112"/>
      <c r="M42" s="112"/>
      <c r="N42" s="112"/>
      <c r="O42" s="112"/>
      <c r="P42" s="112"/>
      <c r="Q42" s="112"/>
      <c r="R42" s="112"/>
      <c r="S42" s="112"/>
      <c r="T42" s="112"/>
    </row>
    <row r="43" spans="2:20" x14ac:dyDescent="0.2">
      <c r="B43" s="329"/>
      <c r="C43" s="53"/>
      <c r="D43" s="53"/>
      <c r="E43" s="53"/>
      <c r="F43" s="53"/>
      <c r="G43" s="53"/>
      <c r="H43" s="53"/>
      <c r="I43" s="53"/>
      <c r="J43" s="53"/>
      <c r="K43" s="53"/>
      <c r="L43" s="53"/>
      <c r="M43" s="53"/>
      <c r="N43" s="53"/>
      <c r="O43" s="53"/>
      <c r="P43" s="53"/>
    </row>
    <row r="47" spans="2:20" x14ac:dyDescent="0.2">
      <c r="C47" s="53"/>
    </row>
  </sheetData>
  <sheetProtection algorithmName="SHA-512" hashValue="L+/CTENli7pYKAW1YOLi6++Vppzi++aAa4oLXRTqXWYo/GAd2yUzhpAvMXSQHZzWV8o3ImnIoqm8zsSVMCMBOg==" saltValue="vvzl3Ig4mQW2IjuNAji7OQ==" spinCount="100000" sheet="1" formatCells="0" formatColumns="0" formatRows="0"/>
  <mergeCells count="1">
    <mergeCell ref="B34:Q34"/>
  </mergeCells>
  <pageMargins left="0.7" right="0.7" top="0.75" bottom="0.75" header="0.3" footer="0.3"/>
  <pageSetup paperSize="9" scale="4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6FDCF9C326FD2249A2647972915543C7" ma:contentTypeVersion="17" ma:contentTypeDescription="Opprett et nytt dokument." ma:contentTypeScope="" ma:versionID="2ef5699402016dccbe19216d790d261b">
  <xsd:schema xmlns:xsd="http://www.w3.org/2001/XMLSchema" xmlns:xs="http://www.w3.org/2001/XMLSchema" xmlns:p="http://schemas.microsoft.com/office/2006/metadata/properties" xmlns:ns2="1c780a73-c164-4e43-90bc-317348ad4a59" xmlns:ns3="80883d4e-5337-4216-b930-629e07f0d714" targetNamespace="http://schemas.microsoft.com/office/2006/metadata/properties" ma:root="true" ma:fieldsID="75f0bbe67110e48a9007e731a19c8485" ns2:_="" ns3:_="">
    <xsd:import namespace="1c780a73-c164-4e43-90bc-317348ad4a59"/>
    <xsd:import namespace="80883d4e-5337-4216-b930-629e07f0d7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OppdragProsrjekt" minOccurs="0"/>
                <xsd:element ref="ns2:Prosjekt" minOccurs="0"/>
                <xsd:element ref="ns2:lcf76f155ced4ddcb4097134ff3c332f" minOccurs="0"/>
                <xsd:element ref="ns3:TaxCatchAll" minOccurs="0"/>
                <xsd:element ref="ns2:MediaServiceDateTaken" minOccurs="0"/>
                <xsd:element ref="ns2:MediaServiceOCR" minOccurs="0"/>
                <xsd:element ref="ns2:Typem_x00f8_te"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780a73-c164-4e43-90bc-317348ad4a5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OppdragProsrjekt" ma:index="15" nillable="true" ma:displayName="Oppdrag Prosrjekt" ma:format="Dropdown" ma:indexed="true" ma:internalName="OppdragProsrjekt">
      <xsd:simpleType>
        <xsd:union memberTypes="dms:Text">
          <xsd:simpleType>
            <xsd:restriction base="dms:Choice">
              <xsd:enumeration value="Brukerundersøkelsen 2024"/>
              <xsd:enumeration value="Choice 2"/>
              <xsd:enumeration value="Choice 3"/>
            </xsd:restriction>
          </xsd:simpleType>
        </xsd:union>
      </xsd:simpleType>
    </xsd:element>
    <xsd:element name="Prosjekt" ma:index="16" nillable="true" ma:displayName="Prosjekt" ma:format="Dropdown" ma:internalName="Prosjekt">
      <xsd:complexType>
        <xsd:complexContent>
          <xsd:extension base="dms:MultiChoice">
            <xsd:sequence>
              <xsd:element name="Value" maxOccurs="unbounded" minOccurs="0" nillable="true">
                <xsd:simpleType>
                  <xsd:restriction base="dms:Choice">
                    <xsd:enumeration value="Brukerundersøkelsen"/>
                    <xsd:enumeration value="Plan"/>
                    <xsd:enumeration value="Choice 3"/>
                  </xsd:restriction>
                </xsd:simpleType>
              </xsd:element>
            </xsd:sequence>
          </xsd:extension>
        </xsd:complexContent>
      </xsd:complexType>
    </xsd:element>
    <xsd:element name="lcf76f155ced4ddcb4097134ff3c332f" ma:index="18"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Typem_x00f8_te" ma:index="22" nillable="true" ma:displayName="Type møte" ma:format="Dropdown" ma:internalName="Typem_x00f8_t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0883d4e-5337-4216-b930-629e07f0d714"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48656947-df7f-41d2-90b8-eda121bdc532}" ma:internalName="TaxCatchAll" ma:showField="CatchAllData" ma:web="80883d4e-5337-4216-b930-629e07f0d7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0883d4e-5337-4216-b930-629e07f0d714" xsi:nil="true"/>
    <OppdragProsrjekt xmlns="1c780a73-c164-4e43-90bc-317348ad4a59" xsi:nil="true"/>
    <Prosjekt xmlns="1c780a73-c164-4e43-90bc-317348ad4a59" xsi:nil="true"/>
    <Typem_x00f8_te xmlns="1c780a73-c164-4e43-90bc-317348ad4a59" xsi:nil="true"/>
    <lcf76f155ced4ddcb4097134ff3c332f xmlns="1c780a73-c164-4e43-90bc-317348ad4a59">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299FA4-2BF4-4FBA-817E-BBFC66C6FE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780a73-c164-4e43-90bc-317348ad4a59"/>
    <ds:schemaRef ds:uri="80883d4e-5337-4216-b930-629e07f0d7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DED75B-9ADB-4A04-9336-9FA70C2C8E00}">
  <ds:schemaRefs>
    <ds:schemaRef ds:uri="http://schemas.microsoft.com/office/2006/metadata/properties"/>
    <ds:schemaRef ds:uri="http://schemas.microsoft.com/office/infopath/2007/PartnerControls"/>
    <ds:schemaRef ds:uri="80883d4e-5337-4216-b930-629e07f0d714"/>
    <ds:schemaRef ds:uri="1c780a73-c164-4e43-90bc-317348ad4a59"/>
  </ds:schemaRefs>
</ds:datastoreItem>
</file>

<file path=customXml/itemProps3.xml><?xml version="1.0" encoding="utf-8"?>
<ds:datastoreItem xmlns:ds="http://schemas.openxmlformats.org/officeDocument/2006/customXml" ds:itemID="{38884F3E-7E0B-408D-A9EF-A89BCF64634A}">
  <ds:schemaRefs>
    <ds:schemaRef ds:uri="http://schemas.microsoft.com/sharepoint/v3/contenttype/forms"/>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47</vt:i4>
      </vt:variant>
      <vt:variant>
        <vt:lpstr>Navngitte områder</vt:lpstr>
      </vt:variant>
      <vt:variant>
        <vt:i4>11</vt:i4>
      </vt:variant>
    </vt:vector>
  </HeadingPairs>
  <TitlesOfParts>
    <vt:vector size="58" baseType="lpstr">
      <vt:lpstr>Forside</vt:lpstr>
      <vt:lpstr>Registrering</vt:lpstr>
      <vt:lpstr>Budsjett</vt:lpstr>
      <vt:lpstr>Budsjett_FL</vt:lpstr>
      <vt:lpstr>Budsjett oppdrag</vt:lpstr>
      <vt:lpstr>Konferansemal</vt:lpstr>
      <vt:lpstr>Leiested</vt:lpstr>
      <vt:lpstr>Prosjektcontroller</vt:lpstr>
      <vt:lpstr>Prosjektcontroller_FL</vt:lpstr>
      <vt:lpstr>Prosjektleder</vt:lpstr>
      <vt:lpstr>Prosjektleder_FL</vt:lpstr>
      <vt:lpstr>Prosjekteier</vt:lpstr>
      <vt:lpstr>Prosjekteier_FL</vt:lpstr>
      <vt:lpstr>Intern budsjett oppdrag</vt:lpstr>
      <vt:lpstr>Tabeller</vt:lpstr>
      <vt:lpstr>NFR-budsjett</vt:lpstr>
      <vt:lpstr>RCN budget</vt:lpstr>
      <vt:lpstr>NFR - Inkl.partnere</vt:lpstr>
      <vt:lpstr>NFR-budsjett_FL</vt:lpstr>
      <vt:lpstr>RCN budget_FL</vt:lpstr>
      <vt:lpstr>NFR - Inkl.partnere_FL</vt:lpstr>
      <vt:lpstr>NFR-budsjett-SFF</vt:lpstr>
      <vt:lpstr>NFR - Inkl. partnere SFF</vt:lpstr>
      <vt:lpstr>SFF-tilleggsfin.eksist.</vt:lpstr>
      <vt:lpstr>SFF-tilleggsfin.nye</vt:lpstr>
      <vt:lpstr>Eksternt tilbud oppdrag</vt:lpstr>
      <vt:lpstr>Endringslogg</vt:lpstr>
      <vt:lpstr>NFR - Partner 1</vt:lpstr>
      <vt:lpstr>NFR - Partner 2</vt:lpstr>
      <vt:lpstr>NFR - Partner 3</vt:lpstr>
      <vt:lpstr>NFR - Partner 4</vt:lpstr>
      <vt:lpstr>NFR - Partner 5</vt:lpstr>
      <vt:lpstr>NFR - Partner 6</vt:lpstr>
      <vt:lpstr>NFR - Partner 7</vt:lpstr>
      <vt:lpstr>NFR - Partner 8</vt:lpstr>
      <vt:lpstr>NFR - Partner 9</vt:lpstr>
      <vt:lpstr>NFR - Partner 10</vt:lpstr>
      <vt:lpstr>NFR SFF - Partner 1</vt:lpstr>
      <vt:lpstr>NFR SFF - Partner 2</vt:lpstr>
      <vt:lpstr>NFR SFF - Partner 3</vt:lpstr>
      <vt:lpstr>NFR SFF - Partner 4</vt:lpstr>
      <vt:lpstr>NFR SFF - Partner 5</vt:lpstr>
      <vt:lpstr>NFR SFF - Partner 6</vt:lpstr>
      <vt:lpstr>NFR SFF - Partner 7</vt:lpstr>
      <vt:lpstr>NFR SFF - Partner 8</vt:lpstr>
      <vt:lpstr>NFR SFF - Partner 9</vt:lpstr>
      <vt:lpstr>NFR SFF - Partner 10</vt:lpstr>
      <vt:lpstr>Budsjett!Utskriftsområde</vt:lpstr>
      <vt:lpstr>Budsjett_FL!Utskriftsområde</vt:lpstr>
      <vt:lpstr>'Eksternt tilbud oppdrag'!Utskriftsområde</vt:lpstr>
      <vt:lpstr>Konferansemal!Utskriftsområde</vt:lpstr>
      <vt:lpstr>Leiested!Utskriftsområde</vt:lpstr>
      <vt:lpstr>Prosjektcontroller!Utskriftsområde</vt:lpstr>
      <vt:lpstr>Prosjektcontroller_FL!Utskriftsområde</vt:lpstr>
      <vt:lpstr>Prosjekteier!Utskriftsområde</vt:lpstr>
      <vt:lpstr>Prosjekteier_FL!Utskriftsområde</vt:lpstr>
      <vt:lpstr>Prosjektleder!Utskriftsområde</vt:lpstr>
      <vt:lpstr>Prosjektleder_FL!Utskriftsområde</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Thomas Kjensli</dc:creator>
  <cp:keywords/>
  <dc:description/>
  <cp:lastModifiedBy>Thomas Kjensli</cp:lastModifiedBy>
  <cp:revision/>
  <dcterms:created xsi:type="dcterms:W3CDTF">2005-03-08T12:09:19Z</dcterms:created>
  <dcterms:modified xsi:type="dcterms:W3CDTF">2025-11-27T08:56:54Z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0x0101006FDCF9C326FD2249A2647972915543C7</vt:lpwstr>
  </property>
  <property fmtid="{D5CDD505-2E9C-101B-9397-08002B2CF9AE}" pid="3" name="MediaServiceImageTags">
    <vt:lpwstr/>
  </property>
</Properties>
</file>